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fsv01\共有フォルダ$\420-建設課\424-道路河川担当\建築\中尾\01_工事\00初狩保育所等建設工事\建築工事\金抜き\"/>
    </mc:Choice>
  </mc:AlternateContent>
  <bookViews>
    <workbookView xWindow="-105" yWindow="-105" windowWidth="30930" windowHeight="16770" tabRatio="671"/>
  </bookViews>
  <sheets>
    <sheet name="表" sheetId="4" r:id="rId1"/>
    <sheet name="鑑" sheetId="36" r:id="rId2"/>
    <sheet name="Ⅰ" sheetId="38" r:id="rId3"/>
    <sheet name="Ⅰ1" sheetId="52" r:id="rId4"/>
    <sheet name="Ⅰ2" sheetId="104" r:id="rId5"/>
    <sheet name="Ⅰ3" sheetId="103" r:id="rId6"/>
    <sheet name="Ⅰ4" sheetId="121" r:id="rId7"/>
    <sheet name="Ⅰ5" sheetId="126" r:id="rId8"/>
    <sheet name="Ⅰ6" sheetId="102" r:id="rId9"/>
    <sheet name="Ⅰ7" sheetId="64" r:id="rId10"/>
    <sheet name="Ⅰ8" sheetId="146" r:id="rId11"/>
    <sheet name="Ⅰ9" sheetId="66" r:id="rId12"/>
    <sheet name="Ⅰ10" sheetId="56" r:id="rId13"/>
    <sheet name="Ⅰ11" sheetId="58" r:id="rId14"/>
    <sheet name="共通費" sheetId="86" r:id="rId15"/>
    <sheet name="別紙明細" sheetId="81" r:id="rId16"/>
    <sheet name="代価表" sheetId="131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BAN1">#REF!</definedName>
    <definedName name="_BAN1">#REF!</definedName>
    <definedName name="BAN">#REF!</definedName>
    <definedName name="D">#REF!</definedName>
    <definedName name="_xlnm.Print_Area" localSheetId="2">Ⅰ!$A$1:$H$137</definedName>
    <definedName name="_xlnm.Print_Area" localSheetId="3">Ⅰ1!$A$1:$K$35</definedName>
    <definedName name="_xlnm.Print_Area" localSheetId="12">Ⅰ10!$A$1:$K$103</definedName>
    <definedName name="_xlnm.Print_Area" localSheetId="13">Ⅰ11!$A$1:$K$35</definedName>
    <definedName name="_xlnm.Print_Area" localSheetId="4">Ⅰ2!$A$1:$K$69</definedName>
    <definedName name="_xlnm.Print_Area" localSheetId="5">Ⅰ3!$A$1:$K$103</definedName>
    <definedName name="_xlnm.Print_Area" localSheetId="6">Ⅰ4!$A$1:$K$69</definedName>
    <definedName name="_xlnm.Print_Area" localSheetId="7">Ⅰ5!$A$1:$K$35</definedName>
    <definedName name="_xlnm.Print_Area" localSheetId="8">Ⅰ6!$A$1:$K$35</definedName>
    <definedName name="_xlnm.Print_Area" localSheetId="9">Ⅰ7!$A$1:$K$205</definedName>
    <definedName name="_xlnm.Print_Area" localSheetId="10">Ⅰ8!$A$1:$K$35</definedName>
    <definedName name="_xlnm.Print_Area" localSheetId="11">Ⅰ9!$A$1:$K$103</definedName>
    <definedName name="_xlnm.Print_Area" localSheetId="1">鑑!$A$1:$H$69</definedName>
    <definedName name="_xlnm.Print_Area" localSheetId="14">共通費!$A$1:$K$35</definedName>
    <definedName name="_xlnm.Print_Area" localSheetId="16">代価表!$A$1:$K$1225</definedName>
    <definedName name="_xlnm.Print_Area" localSheetId="0">表!$A$1:$I$16</definedName>
    <definedName name="_xlnm.Print_Area" localSheetId="15">別紙明細!$A$1:$K$69</definedName>
    <definedName name="_xlnm.Print_Titles" localSheetId="2">Ⅰ!$1:$1</definedName>
    <definedName name="_xlnm.Print_Titles" localSheetId="3">Ⅰ1!$1:$1</definedName>
    <definedName name="_xlnm.Print_Titles" localSheetId="12">Ⅰ10!$1:$1</definedName>
    <definedName name="_xlnm.Print_Titles" localSheetId="13">Ⅰ11!$1:$1</definedName>
    <definedName name="_xlnm.Print_Titles" localSheetId="4">Ⅰ2!$1:$1</definedName>
    <definedName name="_xlnm.Print_Titles" localSheetId="5">Ⅰ3!$1:$1</definedName>
    <definedName name="_xlnm.Print_Titles" localSheetId="6">Ⅰ4!$1:$1</definedName>
    <definedName name="_xlnm.Print_Titles" localSheetId="7">Ⅰ5!$1:$1</definedName>
    <definedName name="_xlnm.Print_Titles" localSheetId="8">Ⅰ6!$1:$1</definedName>
    <definedName name="_xlnm.Print_Titles" localSheetId="9">Ⅰ7!$1:$1</definedName>
    <definedName name="_xlnm.Print_Titles" localSheetId="10">Ⅰ8!$1:$1</definedName>
    <definedName name="_xlnm.Print_Titles" localSheetId="11">Ⅰ9!$1:$1</definedName>
    <definedName name="_xlnm.Print_Titles" localSheetId="1">鑑!$1:$1</definedName>
    <definedName name="_xlnm.Print_Titles" localSheetId="14">共通費!$1:$1</definedName>
    <definedName name="_xlnm.Print_Titles" localSheetId="16">代価表!$1:$1</definedName>
    <definedName name="_xlnm.Print_Titles" localSheetId="15">別紙明細!$1:$1</definedName>
    <definedName name="ガラス工">[1]労務費!#REF!</definedName>
    <definedName name="その他_ｺﾝｸﾘｰﾄ">'[2]単価（積算数量調書貼付用）'!$H$157</definedName>
    <definedName name="その他_モルタル">'[3]単価（積算数量調書貼付用）'!$H$159</definedName>
    <definedName name="その他_機器搬入_機器搬出_はつり">'[3]単価（積算数量調書貼付用）'!$H$153</definedName>
    <definedName name="その他_型枠">'[3]単価（積算数量調書貼付用）'!$H$160</definedName>
    <definedName name="その他_砂利">'[3]単価（積算数量調書貼付用）'!$H$156</definedName>
    <definedName name="その他_鉄筋">'[3]単価（積算数量調書貼付用）'!$H$158</definedName>
    <definedName name="その他_土工">'[2]単価（積算数量調書貼付用）'!$H$155</definedName>
    <definedName name="その他_配管付属品_衛生機器_桝_インバート_足かけ">'[2]単価（積算数量調書貼付用）'!$H$150</definedName>
    <definedName name="ﾎﾞｲﾄﾞｽﾘｰﾌﾞ150φ">[1]ポール基礎!$V$17</definedName>
    <definedName name="運搬機械">[3]No1!$I$86</definedName>
    <definedName name="基準塗装費">[1]塗装費１!$M$21</definedName>
    <definedName name="機械運搬費">[4]労務費!$E$133</definedName>
    <definedName name="機械損料トラック2">[3]労務費!$E$107</definedName>
    <definedName name="機器搬入基準単価">[1]No1!#REF!</definedName>
    <definedName name="件名">[5]拾い表!$E$1</definedName>
    <definedName name="件名2">#REF!</definedName>
    <definedName name="建設省建築工事積算基準">[1]労務費!#REF!</definedName>
    <definedName name="建築ブロック工">[1]労務費!#REF!</definedName>
    <definedName name="工事名">[6]表紙!$E$7</definedName>
    <definedName name="根切_0.13">[4]No2!$I$10</definedName>
    <definedName name="根切_0.28">[4]No2!$I$14</definedName>
    <definedName name="根切_0.45">[4]No2!$I$18</definedName>
    <definedName name="週休2日制">[7]労務費!$J$7:$J$9</definedName>
    <definedName name="商品C">#REF!</definedName>
    <definedName name="商品C1">#REF!</definedName>
    <definedName name="商品C2">#REF!</definedName>
    <definedName name="商品C3">#REF!</definedName>
    <definedName name="商品C4">#REF!</definedName>
    <definedName name="商品N">#REF!</definedName>
    <definedName name="商品N1">#REF!</definedName>
    <definedName name="商品N2">#REF!</definedName>
    <definedName name="商品N3">#REF!</definedName>
    <definedName name="商品N4">#REF!</definedName>
    <definedName name="商品R">#REF!</definedName>
    <definedName name="数量">#REF!</definedName>
    <definedName name="請求先C">#REF!</definedName>
    <definedName name="積算基準年度">[1]労務費!#REF!</definedName>
    <definedName name="設備機械工">[1]労務費!#REF!</definedName>
    <definedName name="前回請求先C">#REF!</definedName>
    <definedName name="前回入金額">#REF!</definedName>
    <definedName name="前回入金元R">#REF!</definedName>
    <definedName name="前回入金日">#REF!</definedName>
    <definedName name="前回売上額">#REF!</definedName>
    <definedName name="前回売上先R">#REF!</definedName>
    <definedName name="前回売上日">#REF!</definedName>
    <definedName name="単価">#REF!</definedName>
    <definedName name="単価1">#REF!</definedName>
    <definedName name="単価2">#REF!</definedName>
    <definedName name="単価3">#REF!</definedName>
    <definedName name="単価4">#REF!</definedName>
    <definedName name="賃料16t">[3]労務費!$E$113</definedName>
    <definedName name="鉄骨重量">[1]No2!#REF!</definedName>
    <definedName name="伝票No">#REF!</definedName>
    <definedName name="電工費">[6]種目!$Q$2</definedName>
    <definedName name="特殊作業員">[1]労務費!$E$4</definedName>
    <definedName name="読込商品C">#REF!</definedName>
    <definedName name="読込商品N">#REF!</definedName>
    <definedName name="読込数量">#REF!</definedName>
    <definedName name="読込単価">#REF!</definedName>
    <definedName name="読込伝票No">#REF!</definedName>
    <definedName name="読込入金No">#REF!</definedName>
    <definedName name="読込入金額">#REF!</definedName>
    <definedName name="読込入金元C">#REF!</definedName>
    <definedName name="読込入金日">#REF!</definedName>
    <definedName name="読込入台帳">#REF!</definedName>
    <definedName name="読込入備考">#REF!</definedName>
    <definedName name="読込売上先C">#REF!</definedName>
    <definedName name="読込売上日">#REF!</definedName>
    <definedName name="読込売台帳">#REF!</definedName>
    <definedName name="読込売備考">#REF!</definedName>
    <definedName name="入モード">#REF!</definedName>
    <definedName name="入金No">#REF!</definedName>
    <definedName name="入金クリア">#REF!,#REF!,#REF!,#REF!,#REF!,#REF!,#REF!,#REF!,#REF!,#REF!</definedName>
    <definedName name="入金額">#REF!</definedName>
    <definedName name="入金元C">#REF!</definedName>
    <definedName name="入金元R">#REF!</definedName>
    <definedName name="入金日">#REF!</definedName>
    <definedName name="入台帳転記">#REF!</definedName>
    <definedName name="入入力範囲">#REF!</definedName>
    <definedName name="入備考">#REF!</definedName>
    <definedName name="年度">[1]労務費!$C$2</definedName>
    <definedName name="売モード">#REF!</definedName>
    <definedName name="売上クリア">#REF!,#REF!,#REF!,#REF!,#REF!,#REF!,#REF!</definedName>
    <definedName name="売上金額">#REF!</definedName>
    <definedName name="売上先C">#REF!</definedName>
    <definedName name="売上先R">#REF!</definedName>
    <definedName name="売上日">#REF!</definedName>
    <definedName name="売台帳転記">#REF!</definedName>
    <definedName name="売入力範囲">#REF!</definedName>
    <definedName name="売備考">#REF!</definedName>
    <definedName name="表コンクリート">[1]No1!$B$7</definedName>
    <definedName name="表その他">[1]No1!$B$59</definedName>
    <definedName name="普通作業員">[1]労務費!$E$5</definedName>
    <definedName name="埋戻し_0.13">[4]No2!$I$27</definedName>
    <definedName name="埋戻し_0.28">[4]No2!$I$32</definedName>
    <definedName name="埋戻し_0.45">[4]No2!$I$37</definedName>
    <definedName name="連続">#REF!</definedName>
    <definedName name="労務費">[3]労務費!$B$5:$F$160</definedName>
    <definedName name="労務費2">[8]労務費!$B$5:$F$160</definedName>
    <definedName name="労務費掛率">[1]労務費!$N$3</definedName>
  </definedNames>
  <calcPr calcId="162913" calcMode="manual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6" l="1"/>
  <c r="K9" i="36"/>
  <c r="G9" i="86"/>
  <c r="F5" i="131" l="1"/>
  <c r="F41" i="81" l="1"/>
  <c r="F13" i="81"/>
  <c r="F11" i="81"/>
  <c r="F9" i="81"/>
  <c r="F7" i="81"/>
  <c r="F69" i="103"/>
  <c r="F67" i="103"/>
  <c r="F65" i="103"/>
  <c r="F63" i="103"/>
  <c r="F61" i="103"/>
  <c r="F53" i="103"/>
  <c r="F25" i="52"/>
  <c r="F5" i="58"/>
  <c r="F1189" i="131" l="1"/>
  <c r="F287" i="131"/>
  <c r="F767" i="131"/>
  <c r="F1127" i="131"/>
  <c r="F1165" i="131"/>
  <c r="F1187" i="131"/>
  <c r="G1187" i="131" s="1"/>
  <c r="G1189" i="131"/>
  <c r="G1185" i="131"/>
  <c r="F77" i="56"/>
  <c r="F81" i="66"/>
  <c r="F79" i="66"/>
  <c r="F77" i="66"/>
  <c r="F75" i="66"/>
  <c r="F73" i="66"/>
  <c r="F71" i="66"/>
  <c r="F69" i="66"/>
  <c r="F67" i="66"/>
  <c r="F65" i="66"/>
  <c r="F63" i="66"/>
  <c r="F61" i="66"/>
  <c r="F47" i="66"/>
  <c r="F45" i="66"/>
  <c r="F43" i="66"/>
  <c r="F31" i="66"/>
  <c r="F29" i="66"/>
  <c r="F9" i="66"/>
  <c r="F7" i="66"/>
  <c r="F23" i="146"/>
  <c r="F21" i="146"/>
  <c r="F17" i="146"/>
  <c r="F185" i="64"/>
  <c r="F183" i="64"/>
  <c r="F179" i="64"/>
  <c r="F177" i="64"/>
  <c r="F17" i="102"/>
  <c r="F15" i="102"/>
  <c r="F13" i="102"/>
  <c r="F11" i="102"/>
  <c r="F9" i="102"/>
  <c r="F7" i="102"/>
  <c r="F33" i="126"/>
  <c r="F31" i="126"/>
  <c r="F29" i="126"/>
  <c r="F27" i="126"/>
  <c r="F25" i="126"/>
  <c r="F23" i="126"/>
  <c r="F21" i="126"/>
  <c r="F19" i="126"/>
  <c r="F63" i="104"/>
  <c r="F55" i="104"/>
  <c r="F53" i="104"/>
  <c r="F37" i="104"/>
  <c r="F35" i="104"/>
  <c r="F23" i="104"/>
  <c r="F19" i="104"/>
  <c r="F17" i="104"/>
  <c r="F13" i="104"/>
  <c r="F9" i="104"/>
  <c r="F7" i="104"/>
  <c r="F5" i="104"/>
  <c r="F21" i="52"/>
  <c r="F13" i="52"/>
  <c r="F17" i="52"/>
  <c r="F5" i="52"/>
  <c r="F7" i="52"/>
  <c r="F9" i="52"/>
  <c r="F11" i="52"/>
  <c r="F33" i="104"/>
  <c r="F27" i="104"/>
  <c r="F1193" i="131" l="1"/>
  <c r="G1193" i="131" s="1"/>
  <c r="G1195" i="131" s="1"/>
  <c r="F1175" i="131" s="1"/>
  <c r="F1139" i="131"/>
  <c r="G1139" i="131" s="1"/>
  <c r="F1111" i="131"/>
  <c r="G1111" i="131" s="1"/>
  <c r="F1081" i="131"/>
  <c r="G1081" i="131" s="1"/>
  <c r="F1079" i="131"/>
  <c r="G1079" i="131" s="1"/>
  <c r="F1137" i="131"/>
  <c r="G1137" i="131" s="1"/>
  <c r="F1109" i="131"/>
  <c r="G1109" i="131" s="1"/>
  <c r="F1155" i="131"/>
  <c r="G1155" i="131" s="1"/>
  <c r="G1159" i="131" s="1"/>
  <c r="F1157" i="131"/>
  <c r="G1157" i="131" s="1"/>
  <c r="F1167" i="131"/>
  <c r="G1167" i="131" s="1"/>
  <c r="G1165" i="131"/>
  <c r="F1131" i="131"/>
  <c r="G1131" i="131" s="1"/>
  <c r="F1103" i="131"/>
  <c r="G1103" i="131" s="1"/>
  <c r="F1073" i="131"/>
  <c r="G1073" i="131" s="1"/>
  <c r="F1129" i="131"/>
  <c r="G1129" i="131" s="1"/>
  <c r="F1101" i="131"/>
  <c r="G1101" i="131" s="1"/>
  <c r="F1071" i="131"/>
  <c r="G1071" i="131" s="1"/>
  <c r="G1127" i="131"/>
  <c r="F1099" i="131"/>
  <c r="G1099" i="131" s="1"/>
  <c r="F1069" i="131"/>
  <c r="G1069" i="131" s="1"/>
  <c r="F1125" i="131"/>
  <c r="G1125" i="131" s="1"/>
  <c r="F1097" i="131"/>
  <c r="G1097" i="131" s="1"/>
  <c r="F1067" i="131"/>
  <c r="G1067" i="131" s="1"/>
  <c r="F1123" i="131"/>
  <c r="G1123" i="131" s="1"/>
  <c r="F1095" i="131"/>
  <c r="G1095" i="131" s="1"/>
  <c r="F1093" i="131"/>
  <c r="G1093" i="131" s="1"/>
  <c r="F1063" i="131"/>
  <c r="G1063" i="131" s="1"/>
  <c r="F1065" i="131"/>
  <c r="G1065" i="131" s="1"/>
  <c r="F1145" i="131"/>
  <c r="G1145" i="131" s="1"/>
  <c r="F1143" i="131"/>
  <c r="G1143" i="131" s="1"/>
  <c r="F1141" i="131"/>
  <c r="G1141" i="131" s="1"/>
  <c r="F1113" i="131"/>
  <c r="G1113" i="131" s="1"/>
  <c r="F1083" i="131"/>
  <c r="G1083" i="131" s="1"/>
  <c r="G1175" i="131" l="1"/>
  <c r="G1179" i="131" s="1"/>
  <c r="G1169" i="131"/>
  <c r="F1135" i="131"/>
  <c r="G71" i="66"/>
  <c r="G44" i="56"/>
  <c r="F1053" i="131"/>
  <c r="G1053" i="131" s="1"/>
  <c r="F1051" i="131"/>
  <c r="G1051" i="131" s="1"/>
  <c r="F11" i="104" l="1"/>
  <c r="F1107" i="131"/>
  <c r="F1077" i="131"/>
  <c r="G1055" i="131"/>
  <c r="G1057" i="131" s="1"/>
  <c r="F45" i="56" s="1"/>
  <c r="G45" i="56" s="1"/>
  <c r="G1077" i="131" l="1"/>
  <c r="G1107" i="131"/>
  <c r="G41" i="81"/>
  <c r="G43" i="81" s="1"/>
  <c r="F15" i="86" s="1"/>
  <c r="G15" i="86" s="1"/>
  <c r="G40" i="81"/>
  <c r="F1041" i="131" l="1"/>
  <c r="G1041" i="131" s="1"/>
  <c r="F1039" i="131"/>
  <c r="G1039" i="131" s="1"/>
  <c r="F1037" i="131"/>
  <c r="G1037" i="131" s="1"/>
  <c r="F1033" i="131" l="1"/>
  <c r="G1033" i="131" s="1"/>
  <c r="F1031" i="131"/>
  <c r="G1031" i="131" s="1"/>
  <c r="F1029" i="131"/>
  <c r="G1029" i="131" s="1"/>
  <c r="F1027" i="131"/>
  <c r="G1027" i="131" s="1"/>
  <c r="F1011" i="131" l="1"/>
  <c r="G1011" i="131" s="1"/>
  <c r="F1009" i="131"/>
  <c r="G1009" i="131" s="1"/>
  <c r="F1007" i="131"/>
  <c r="G1007" i="131" s="1"/>
  <c r="G1017" i="131"/>
  <c r="F1015" i="131"/>
  <c r="G1015" i="131" s="1"/>
  <c r="F1013" i="131" l="1"/>
  <c r="G1013" i="131" s="1"/>
  <c r="F1005" i="131"/>
  <c r="G1005" i="131" s="1"/>
  <c r="F1003" i="131"/>
  <c r="G1003" i="131" s="1"/>
  <c r="F1001" i="131"/>
  <c r="G1001" i="131" s="1"/>
  <c r="F999" i="131"/>
  <c r="G999" i="131" s="1"/>
  <c r="G1019" i="131" l="1"/>
  <c r="F989" i="131" l="1"/>
  <c r="G989" i="131" s="1"/>
  <c r="F987" i="131"/>
  <c r="G987" i="131" s="1"/>
  <c r="F985" i="131"/>
  <c r="G985" i="131" s="1"/>
  <c r="F983" i="131"/>
  <c r="G983" i="131" s="1"/>
  <c r="F981" i="131"/>
  <c r="G981" i="131" s="1"/>
  <c r="G33" i="126"/>
  <c r="G32" i="126"/>
  <c r="F63" i="56"/>
  <c r="G63" i="56" s="1"/>
  <c r="G62" i="56"/>
  <c r="F61" i="56"/>
  <c r="G61" i="56" s="1"/>
  <c r="G60" i="56"/>
  <c r="F59" i="56"/>
  <c r="G59" i="56" s="1"/>
  <c r="G58" i="56"/>
  <c r="F57" i="56"/>
  <c r="G57" i="56" s="1"/>
  <c r="G56" i="56"/>
  <c r="F9" i="56"/>
  <c r="G9" i="56" s="1"/>
  <c r="G8" i="56"/>
  <c r="F47" i="56"/>
  <c r="G47" i="56" s="1"/>
  <c r="G92" i="56"/>
  <c r="F971" i="131"/>
  <c r="G971" i="131" s="1"/>
  <c r="F969" i="131"/>
  <c r="G969" i="131" s="1"/>
  <c r="F967" i="131"/>
  <c r="G967" i="131" s="1"/>
  <c r="F965" i="131"/>
  <c r="G965" i="131" s="1"/>
  <c r="F45" i="103"/>
  <c r="G45" i="103" s="1"/>
  <c r="G44" i="103"/>
  <c r="F43" i="103"/>
  <c r="G43" i="103" s="1"/>
  <c r="G42" i="103"/>
  <c r="F41" i="103"/>
  <c r="G41" i="103" s="1"/>
  <c r="G40" i="103"/>
  <c r="F39" i="103"/>
  <c r="G39" i="103" s="1"/>
  <c r="G38" i="103"/>
  <c r="F37" i="103"/>
  <c r="G37" i="103" s="1"/>
  <c r="G36" i="103"/>
  <c r="F25" i="81"/>
  <c r="G25" i="81" s="1"/>
  <c r="G24" i="81"/>
  <c r="G991" i="131" l="1"/>
  <c r="G993" i="131" s="1"/>
  <c r="G973" i="131"/>
  <c r="G975" i="131" s="1"/>
  <c r="F93" i="56" s="1"/>
  <c r="G93" i="56" s="1"/>
  <c r="F35" i="103" l="1"/>
  <c r="G35" i="103" s="1"/>
  <c r="G34" i="103"/>
  <c r="F33" i="103"/>
  <c r="G33" i="103" s="1"/>
  <c r="G32" i="103"/>
  <c r="F31" i="103"/>
  <c r="G31" i="103" s="1"/>
  <c r="G30" i="103"/>
  <c r="F29" i="103"/>
  <c r="G29" i="103" s="1"/>
  <c r="G28" i="103"/>
  <c r="F27" i="103"/>
  <c r="G27" i="103" s="1"/>
  <c r="G26" i="103"/>
  <c r="F25" i="103"/>
  <c r="G25" i="103" s="1"/>
  <c r="G24" i="103"/>
  <c r="F23" i="103"/>
  <c r="G23" i="103" s="1"/>
  <c r="G22" i="103"/>
  <c r="F21" i="103"/>
  <c r="G21" i="103" s="1"/>
  <c r="F19" i="103"/>
  <c r="G19" i="103" s="1"/>
  <c r="G20" i="103"/>
  <c r="G18" i="103"/>
  <c r="F17" i="103"/>
  <c r="G17" i="103" s="1"/>
  <c r="G16" i="103"/>
  <c r="F13" i="103"/>
  <c r="G13" i="103" s="1"/>
  <c r="F15" i="103"/>
  <c r="G15" i="103" s="1"/>
  <c r="F9" i="103"/>
  <c r="G9" i="103" s="1"/>
  <c r="F11" i="103"/>
  <c r="G11" i="103" s="1"/>
  <c r="F7" i="103"/>
  <c r="G7" i="103" s="1"/>
  <c r="G14" i="103"/>
  <c r="G12" i="103"/>
  <c r="G10" i="103"/>
  <c r="G8" i="103"/>
  <c r="G6" i="103"/>
  <c r="F75" i="56"/>
  <c r="G75" i="56" s="1"/>
  <c r="F73" i="56"/>
  <c r="G73" i="56" s="1"/>
  <c r="F71" i="56"/>
  <c r="G71" i="56" s="1"/>
  <c r="F69" i="56"/>
  <c r="G69" i="56" s="1"/>
  <c r="F67" i="56"/>
  <c r="G67" i="56" s="1"/>
  <c r="F65" i="56"/>
  <c r="G65" i="56" s="1"/>
  <c r="F93" i="64"/>
  <c r="G93" i="64" s="1"/>
  <c r="F95" i="64"/>
  <c r="G95" i="64" s="1"/>
  <c r="L159" i="64"/>
  <c r="G31" i="126"/>
  <c r="G29" i="126"/>
  <c r="F159" i="64"/>
  <c r="G159" i="64" s="1"/>
  <c r="F155" i="64"/>
  <c r="G155" i="64" s="1"/>
  <c r="F151" i="64"/>
  <c r="G151" i="64" s="1"/>
  <c r="F147" i="64"/>
  <c r="G147" i="64" s="1"/>
  <c r="F143" i="64"/>
  <c r="G143" i="64" s="1"/>
  <c r="F139" i="64"/>
  <c r="G139" i="64" s="1"/>
  <c r="F135" i="64"/>
  <c r="G135" i="64" s="1"/>
  <c r="F131" i="64"/>
  <c r="G131" i="64" s="1"/>
  <c r="F127" i="64"/>
  <c r="G127" i="64" s="1"/>
  <c r="F123" i="64"/>
  <c r="G123" i="64" s="1"/>
  <c r="F119" i="64"/>
  <c r="G119" i="64" s="1"/>
  <c r="F115" i="64"/>
  <c r="G115" i="64" s="1"/>
  <c r="F111" i="64"/>
  <c r="G111" i="64" s="1"/>
  <c r="F107" i="64"/>
  <c r="G107" i="64" s="1"/>
  <c r="F103" i="64"/>
  <c r="G103" i="64" s="1"/>
  <c r="F89" i="56"/>
  <c r="G89" i="56" s="1"/>
  <c r="G88" i="56"/>
  <c r="F91" i="56"/>
  <c r="G91" i="56" s="1"/>
  <c r="G90" i="56"/>
  <c r="F87" i="56"/>
  <c r="G87" i="56" s="1"/>
  <c r="G86" i="56"/>
  <c r="F85" i="56"/>
  <c r="G85" i="56" s="1"/>
  <c r="G84" i="56"/>
  <c r="F83" i="56"/>
  <c r="G83" i="56" s="1"/>
  <c r="G82" i="56"/>
  <c r="F51" i="56"/>
  <c r="G51" i="56" s="1"/>
  <c r="G50" i="56"/>
  <c r="F49" i="56"/>
  <c r="G49" i="56" s="1"/>
  <c r="G48" i="56"/>
  <c r="F31" i="56"/>
  <c r="G31" i="56" s="1"/>
  <c r="G30" i="56"/>
  <c r="F29" i="56"/>
  <c r="G29" i="56" s="1"/>
  <c r="G28" i="56"/>
  <c r="F27" i="56"/>
  <c r="G27" i="56" s="1"/>
  <c r="G26" i="56"/>
  <c r="F25" i="56"/>
  <c r="G25" i="56" s="1"/>
  <c r="G24" i="56"/>
  <c r="G30" i="126"/>
  <c r="G28" i="126"/>
  <c r="F785" i="131"/>
  <c r="G785" i="131" s="1"/>
  <c r="F83" i="64"/>
  <c r="G83" i="64" s="1"/>
  <c r="F79" i="64"/>
  <c r="G79" i="64" s="1"/>
  <c r="G87" i="64" s="1"/>
  <c r="F15" i="66"/>
  <c r="G15" i="66" s="1"/>
  <c r="G14" i="66"/>
  <c r="F11" i="66"/>
  <c r="G11" i="66" s="1"/>
  <c r="G10" i="66"/>
  <c r="G47" i="103" l="1"/>
  <c r="L47" i="103"/>
  <c r="L63" i="121"/>
  <c r="F955" i="131"/>
  <c r="G955" i="131" s="1"/>
  <c r="F953" i="131"/>
  <c r="G953" i="131" s="1"/>
  <c r="F951" i="131"/>
  <c r="G951" i="131" s="1"/>
  <c r="F949" i="131"/>
  <c r="G949" i="131" s="1"/>
  <c r="F939" i="131"/>
  <c r="G939" i="131" s="1"/>
  <c r="F937" i="131"/>
  <c r="G937" i="131" s="1"/>
  <c r="F927" i="131"/>
  <c r="G927" i="131" s="1"/>
  <c r="F925" i="131"/>
  <c r="G925" i="131" s="1"/>
  <c r="F915" i="131"/>
  <c r="G915" i="131" s="1"/>
  <c r="F913" i="131"/>
  <c r="G913" i="131" s="1"/>
  <c r="G901" i="131"/>
  <c r="F903" i="131" s="1"/>
  <c r="G903" i="131" s="1"/>
  <c r="F899" i="131"/>
  <c r="G899" i="131" s="1"/>
  <c r="G887" i="131"/>
  <c r="F889" i="131" s="1"/>
  <c r="G889" i="131" s="1"/>
  <c r="F885" i="131"/>
  <c r="G885" i="131" s="1"/>
  <c r="G80" i="56"/>
  <c r="G78" i="56"/>
  <c r="F875" i="131"/>
  <c r="G875" i="131" s="1"/>
  <c r="F873" i="131"/>
  <c r="G873" i="131" s="1"/>
  <c r="F871" i="131"/>
  <c r="G871" i="131" s="1"/>
  <c r="G22" i="56"/>
  <c r="G6" i="56"/>
  <c r="F857" i="131"/>
  <c r="G857" i="131" s="1"/>
  <c r="G859" i="131"/>
  <c r="G917" i="131" l="1"/>
  <c r="G919" i="131" s="1"/>
  <c r="G877" i="131"/>
  <c r="G879" i="131" s="1"/>
  <c r="F23" i="56" s="1"/>
  <c r="G23" i="56" s="1"/>
  <c r="G957" i="131"/>
  <c r="G959" i="131" s="1"/>
  <c r="G941" i="131"/>
  <c r="G943" i="131" s="1"/>
  <c r="G929" i="131"/>
  <c r="G931" i="131" s="1"/>
  <c r="G905" i="131"/>
  <c r="G907" i="131" s="1"/>
  <c r="F81" i="56" s="1"/>
  <c r="G81" i="56" s="1"/>
  <c r="G891" i="131"/>
  <c r="G893" i="131" s="1"/>
  <c r="F79" i="56" s="1"/>
  <c r="G79" i="56" s="1"/>
  <c r="F861" i="131"/>
  <c r="G861" i="131" s="1"/>
  <c r="G863" i="131" l="1"/>
  <c r="G865" i="131" s="1"/>
  <c r="F7" i="56" s="1"/>
  <c r="G7" i="56" s="1"/>
  <c r="F17" i="56"/>
  <c r="G17" i="56" s="1"/>
  <c r="F33" i="66"/>
  <c r="G33" i="66" s="1"/>
  <c r="F181" i="64"/>
  <c r="G181" i="64" s="1"/>
  <c r="F11" i="126"/>
  <c r="G11" i="126" s="1"/>
  <c r="F9" i="126"/>
  <c r="G9" i="126" s="1"/>
  <c r="F7" i="126"/>
  <c r="G7" i="126" s="1"/>
  <c r="G63" i="121"/>
  <c r="F61" i="121"/>
  <c r="G61" i="121" s="1"/>
  <c r="F59" i="121"/>
  <c r="G59" i="121" s="1"/>
  <c r="F53" i="121"/>
  <c r="G53" i="121" s="1"/>
  <c r="G52" i="121"/>
  <c r="F57" i="121"/>
  <c r="G57" i="121" s="1"/>
  <c r="G56" i="121"/>
  <c r="G49" i="121"/>
  <c r="F49" i="121"/>
  <c r="G48" i="121"/>
  <c r="F47" i="121"/>
  <c r="G47" i="121" s="1"/>
  <c r="G46" i="121"/>
  <c r="F45" i="121"/>
  <c r="G45" i="121" s="1"/>
  <c r="G44" i="121"/>
  <c r="F43" i="121"/>
  <c r="G43" i="121" s="1"/>
  <c r="G42" i="121"/>
  <c r="F41" i="121"/>
  <c r="G41" i="121" s="1"/>
  <c r="G40" i="121"/>
  <c r="F37" i="121"/>
  <c r="G37" i="121" s="1"/>
  <c r="G36" i="121"/>
  <c r="G35" i="121"/>
  <c r="F35" i="121"/>
  <c r="G34" i="121"/>
  <c r="F33" i="121"/>
  <c r="G33" i="121" s="1"/>
  <c r="G32" i="121"/>
  <c r="F31" i="121"/>
  <c r="G31" i="121" s="1"/>
  <c r="G30" i="121"/>
  <c r="F29" i="121"/>
  <c r="G29" i="121" s="1"/>
  <c r="G28" i="121"/>
  <c r="G27" i="121"/>
  <c r="F27" i="121"/>
  <c r="G26" i="121"/>
  <c r="F19" i="121"/>
  <c r="G19" i="121" s="1"/>
  <c r="G18" i="121"/>
  <c r="F13" i="121"/>
  <c r="G13" i="121" s="1"/>
  <c r="G12" i="121"/>
  <c r="F11" i="121"/>
  <c r="G11" i="121" s="1"/>
  <c r="F21" i="121"/>
  <c r="G21" i="121" s="1"/>
  <c r="G20" i="121"/>
  <c r="F17" i="121"/>
  <c r="G17" i="121" s="1"/>
  <c r="G16" i="121"/>
  <c r="F15" i="121"/>
  <c r="G15" i="121" s="1"/>
  <c r="G14" i="121"/>
  <c r="G10" i="121"/>
  <c r="F5" i="121"/>
  <c r="G5" i="121" s="1"/>
  <c r="G4" i="121"/>
  <c r="F845" i="131"/>
  <c r="G845" i="131" s="1"/>
  <c r="F847" i="131"/>
  <c r="G847" i="131" s="1"/>
  <c r="F843" i="131"/>
  <c r="G843" i="131" s="1"/>
  <c r="F841" i="131"/>
  <c r="G841" i="131" s="1"/>
  <c r="L13" i="126" l="1"/>
  <c r="G13" i="126"/>
  <c r="G849" i="131"/>
  <c r="G851" i="131" s="1"/>
  <c r="F71" i="64" s="1"/>
  <c r="G71" i="64" s="1"/>
  <c r="F53" i="56"/>
  <c r="G53" i="56" s="1"/>
  <c r="F67" i="64"/>
  <c r="G67" i="64" s="1"/>
  <c r="F63" i="64"/>
  <c r="G63" i="64" s="1"/>
  <c r="F59" i="64"/>
  <c r="G59" i="64" s="1"/>
  <c r="F55" i="64"/>
  <c r="G55" i="64" s="1"/>
  <c r="F43" i="64"/>
  <c r="G43" i="64" s="1"/>
  <c r="F51" i="64"/>
  <c r="G51" i="64" s="1"/>
  <c r="F47" i="64"/>
  <c r="G47" i="64" s="1"/>
  <c r="F39" i="64"/>
  <c r="G39" i="64" s="1"/>
  <c r="F35" i="64"/>
  <c r="G35" i="64" s="1"/>
  <c r="F31" i="64"/>
  <c r="G31" i="64" s="1"/>
  <c r="F27" i="64"/>
  <c r="G27" i="64" s="1"/>
  <c r="F23" i="64"/>
  <c r="G23" i="64" s="1"/>
  <c r="F19" i="64"/>
  <c r="G19" i="64" s="1"/>
  <c r="F15" i="64"/>
  <c r="G15" i="64" s="1"/>
  <c r="F11" i="64"/>
  <c r="G11" i="64" s="1"/>
  <c r="F7" i="64"/>
  <c r="G7" i="64" s="1"/>
  <c r="F27" i="102"/>
  <c r="G27" i="102" s="1"/>
  <c r="G26" i="102"/>
  <c r="F23" i="102"/>
  <c r="G23" i="102" s="1"/>
  <c r="G22" i="102"/>
  <c r="G73" i="64" l="1"/>
  <c r="F19" i="102"/>
  <c r="G19" i="102" s="1"/>
  <c r="G18" i="102"/>
  <c r="G69" i="104" l="1"/>
  <c r="G68" i="104"/>
  <c r="G67" i="104"/>
  <c r="G66" i="104"/>
  <c r="G829" i="131"/>
  <c r="G817" i="131"/>
  <c r="G815" i="131"/>
  <c r="F813" i="131"/>
  <c r="G813" i="131" s="1"/>
  <c r="F809" i="131"/>
  <c r="G809" i="131" s="1"/>
  <c r="G7" i="81"/>
  <c r="G6" i="81"/>
  <c r="F799" i="131"/>
  <c r="G799" i="131" s="1"/>
  <c r="F797" i="131"/>
  <c r="G797" i="131" s="1"/>
  <c r="G70" i="103"/>
  <c r="G61" i="38"/>
  <c r="G23" i="146"/>
  <c r="G27" i="126"/>
  <c r="G26" i="126"/>
  <c r="G25" i="126"/>
  <c r="G24" i="126"/>
  <c r="G801" i="131" l="1"/>
  <c r="G803" i="131" s="1"/>
  <c r="F71" i="103" s="1"/>
  <c r="G71" i="103" s="1"/>
  <c r="F831" i="131"/>
  <c r="G831" i="131" s="1"/>
  <c r="G833" i="131" s="1"/>
  <c r="G835" i="131" s="1"/>
  <c r="F33" i="81" s="1"/>
  <c r="F819" i="131"/>
  <c r="G819" i="131" s="1"/>
  <c r="G821" i="131" s="1"/>
  <c r="G823" i="131" s="1"/>
  <c r="F5" i="81" s="1"/>
  <c r="F783" i="131" l="1"/>
  <c r="G783" i="131" s="1"/>
  <c r="F781" i="131"/>
  <c r="G781" i="131" s="1"/>
  <c r="F779" i="131"/>
  <c r="G779" i="131" s="1"/>
  <c r="F777" i="131"/>
  <c r="G777" i="131" s="1"/>
  <c r="F775" i="131"/>
  <c r="G775" i="131" s="1"/>
  <c r="F773" i="131"/>
  <c r="G773" i="131" s="1"/>
  <c r="F771" i="131"/>
  <c r="G771" i="131" s="1"/>
  <c r="F769" i="131"/>
  <c r="G769" i="131" s="1"/>
  <c r="G767" i="131"/>
  <c r="F741" i="131"/>
  <c r="G741" i="131" s="1"/>
  <c r="F739" i="131"/>
  <c r="G739" i="131" s="1"/>
  <c r="G757" i="131"/>
  <c r="G755" i="131"/>
  <c r="F753" i="131"/>
  <c r="G753" i="131" s="1"/>
  <c r="F735" i="131"/>
  <c r="G735" i="131" s="1"/>
  <c r="F733" i="131"/>
  <c r="G733" i="131" s="1"/>
  <c r="F743" i="131"/>
  <c r="G743" i="131" s="1"/>
  <c r="F731" i="131"/>
  <c r="G731" i="131" s="1"/>
  <c r="F725" i="131"/>
  <c r="G725" i="131" s="1"/>
  <c r="F723" i="131"/>
  <c r="G723" i="131" s="1"/>
  <c r="F721" i="131"/>
  <c r="G721" i="131" s="1"/>
  <c r="F719" i="131"/>
  <c r="G719" i="131" s="1"/>
  <c r="F717" i="131"/>
  <c r="G717" i="131" s="1"/>
  <c r="F707" i="131"/>
  <c r="G707" i="131" s="1"/>
  <c r="G709" i="131" s="1"/>
  <c r="G711" i="131" s="1"/>
  <c r="F697" i="131"/>
  <c r="G697" i="131" s="1"/>
  <c r="G699" i="131" s="1"/>
  <c r="G701" i="131" s="1"/>
  <c r="F687" i="131"/>
  <c r="G687" i="131" s="1"/>
  <c r="G689" i="131" s="1"/>
  <c r="G691" i="131" s="1"/>
  <c r="F759" i="131" l="1"/>
  <c r="G789" i="131"/>
  <c r="G791" i="131" s="1"/>
  <c r="G759" i="131"/>
  <c r="G761" i="131" s="1"/>
  <c r="F737" i="131" l="1"/>
  <c r="G737" i="131" s="1"/>
  <c r="F677" i="131"/>
  <c r="G677" i="131" s="1"/>
  <c r="G679" i="131" s="1"/>
  <c r="G681" i="131" s="1"/>
  <c r="F663" i="131"/>
  <c r="G663" i="131" s="1"/>
  <c r="F665" i="131"/>
  <c r="G665" i="131" s="1"/>
  <c r="F669" i="131"/>
  <c r="G669" i="131" s="1"/>
  <c r="F667" i="131"/>
  <c r="G667" i="131" s="1"/>
  <c r="F661" i="131"/>
  <c r="G661" i="131" s="1"/>
  <c r="F659" i="131"/>
  <c r="G659" i="131" s="1"/>
  <c r="F75" i="131"/>
  <c r="G75" i="131" s="1"/>
  <c r="F77" i="131"/>
  <c r="G77" i="131" s="1"/>
  <c r="F63" i="131"/>
  <c r="G63" i="131" s="1"/>
  <c r="F65" i="131"/>
  <c r="G65" i="131" s="1"/>
  <c r="F649" i="131"/>
  <c r="G649" i="131" s="1"/>
  <c r="F651" i="131"/>
  <c r="G651" i="131" s="1"/>
  <c r="G671" i="131" l="1"/>
  <c r="G653" i="131"/>
  <c r="F1105" i="131" s="1"/>
  <c r="F1133" i="131" l="1"/>
  <c r="G1133" i="131" s="1"/>
  <c r="G1105" i="131"/>
  <c r="G1115" i="131" s="1"/>
  <c r="G1117" i="131" s="1"/>
  <c r="F1075" i="131"/>
  <c r="G1075" i="131" s="1"/>
  <c r="G1085" i="131" s="1"/>
  <c r="G1087" i="131" s="1"/>
  <c r="F727" i="131"/>
  <c r="G1021" i="131"/>
  <c r="F1035" i="131"/>
  <c r="G1035" i="131" s="1"/>
  <c r="G1043" i="131" s="1"/>
  <c r="G1045" i="131" s="1"/>
  <c r="G727" i="131"/>
  <c r="F631" i="131"/>
  <c r="G631" i="131" s="1"/>
  <c r="F729" i="131"/>
  <c r="G729" i="131" s="1"/>
  <c r="F633" i="131"/>
  <c r="G633" i="131" s="1"/>
  <c r="F639" i="131"/>
  <c r="G639" i="131" s="1"/>
  <c r="F637" i="131"/>
  <c r="G637" i="131" s="1"/>
  <c r="F635" i="131"/>
  <c r="G635" i="131" s="1"/>
  <c r="G5" i="131"/>
  <c r="F7" i="131"/>
  <c r="G7" i="131" s="1"/>
  <c r="F9" i="131"/>
  <c r="G9" i="131" s="1"/>
  <c r="F629" i="131"/>
  <c r="G629" i="131" s="1"/>
  <c r="F627" i="131"/>
  <c r="G627" i="131" s="1"/>
  <c r="F625" i="131"/>
  <c r="G625" i="131" s="1"/>
  <c r="F623" i="131"/>
  <c r="G623" i="131" s="1"/>
  <c r="F621" i="131"/>
  <c r="G621" i="131" s="1"/>
  <c r="F619" i="131"/>
  <c r="G619" i="131" s="1"/>
  <c r="G96" i="56"/>
  <c r="G98" i="56"/>
  <c r="G99" i="56"/>
  <c r="G100" i="56"/>
  <c r="G101" i="56"/>
  <c r="F609" i="131"/>
  <c r="G609" i="131" s="1"/>
  <c r="F607" i="131"/>
  <c r="G607" i="131" s="1"/>
  <c r="F597" i="131"/>
  <c r="G597" i="131" s="1"/>
  <c r="F595" i="131"/>
  <c r="G595" i="131" s="1"/>
  <c r="F585" i="131"/>
  <c r="G585" i="131" s="1"/>
  <c r="F583" i="131"/>
  <c r="G583" i="131" s="1"/>
  <c r="F581" i="131"/>
  <c r="G581" i="131" s="1"/>
  <c r="F571" i="131"/>
  <c r="G571" i="131" s="1"/>
  <c r="F569" i="131"/>
  <c r="G569" i="131" s="1"/>
  <c r="F567" i="131"/>
  <c r="G567" i="131" s="1"/>
  <c r="F565" i="131"/>
  <c r="G565" i="131" s="1"/>
  <c r="F555" i="131"/>
  <c r="G555" i="131" s="1"/>
  <c r="F553" i="131"/>
  <c r="G553" i="131" s="1"/>
  <c r="F551" i="131"/>
  <c r="G551" i="131" s="1"/>
  <c r="F549" i="131"/>
  <c r="G549" i="131" s="1"/>
  <c r="F539" i="131"/>
  <c r="G539" i="131" s="1"/>
  <c r="F537" i="131"/>
  <c r="G537" i="131" s="1"/>
  <c r="F535" i="131"/>
  <c r="G535" i="131" s="1"/>
  <c r="F533" i="131"/>
  <c r="G533" i="131" s="1"/>
  <c r="G587" i="131" l="1"/>
  <c r="G541" i="131"/>
  <c r="G543" i="131" s="1"/>
  <c r="F33" i="56" s="1"/>
  <c r="G33" i="56" s="1"/>
  <c r="G599" i="131"/>
  <c r="G601" i="131" s="1"/>
  <c r="F41" i="56" s="1"/>
  <c r="G41" i="56" s="1"/>
  <c r="G641" i="131"/>
  <c r="G643" i="131" s="1"/>
  <c r="G611" i="131"/>
  <c r="G613" i="131" s="1"/>
  <c r="F43" i="56" s="1"/>
  <c r="G43" i="56" s="1"/>
  <c r="G745" i="131"/>
  <c r="G747" i="131" s="1"/>
  <c r="G589" i="131"/>
  <c r="F39" i="56" s="1"/>
  <c r="G39" i="56" s="1"/>
  <c r="G573" i="131"/>
  <c r="G575" i="131" s="1"/>
  <c r="F37" i="56" s="1"/>
  <c r="G37" i="56" s="1"/>
  <c r="G557" i="131"/>
  <c r="G559" i="131" s="1"/>
  <c r="F35" i="56" s="1"/>
  <c r="G35" i="56" s="1"/>
  <c r="F523" i="131"/>
  <c r="G523" i="131" s="1"/>
  <c r="F519" i="131"/>
  <c r="G519" i="131" s="1"/>
  <c r="F517" i="131"/>
  <c r="G517" i="131" s="1"/>
  <c r="F515" i="131"/>
  <c r="G515" i="131" s="1"/>
  <c r="F513" i="131"/>
  <c r="G513" i="131" s="1"/>
  <c r="F511" i="131"/>
  <c r="G511" i="131" s="1"/>
  <c r="F501" i="131"/>
  <c r="G501" i="131" s="1"/>
  <c r="F497" i="131"/>
  <c r="G497" i="131" s="1"/>
  <c r="F495" i="131"/>
  <c r="G495" i="131" s="1"/>
  <c r="F493" i="131"/>
  <c r="G493" i="131" s="1"/>
  <c r="F491" i="131"/>
  <c r="G491" i="131" s="1"/>
  <c r="F489" i="131"/>
  <c r="G489" i="131" s="1"/>
  <c r="G34" i="56"/>
  <c r="G36" i="56"/>
  <c r="G38" i="56"/>
  <c r="G40" i="56"/>
  <c r="G42" i="56"/>
  <c r="G32" i="56"/>
  <c r="F479" i="131"/>
  <c r="G479" i="131" s="1"/>
  <c r="F475" i="131"/>
  <c r="G475" i="131" s="1"/>
  <c r="F473" i="131"/>
  <c r="G473" i="131" s="1"/>
  <c r="F471" i="131"/>
  <c r="G471" i="131" s="1"/>
  <c r="F469" i="131"/>
  <c r="G469" i="131" s="1"/>
  <c r="F467" i="131"/>
  <c r="G467" i="131" s="1"/>
  <c r="F457" i="131"/>
  <c r="G457" i="131" s="1"/>
  <c r="F453" i="131"/>
  <c r="G453" i="131" s="1"/>
  <c r="F449" i="131"/>
  <c r="G449" i="131" s="1"/>
  <c r="F451" i="131"/>
  <c r="G451" i="131" s="1"/>
  <c r="F447" i="131"/>
  <c r="G447" i="131" s="1"/>
  <c r="F445" i="131"/>
  <c r="G445" i="131" s="1"/>
  <c r="F435" i="131"/>
  <c r="G435" i="131" s="1"/>
  <c r="F433" i="131"/>
  <c r="G433" i="131" s="1"/>
  <c r="G20" i="56"/>
  <c r="F423" i="131"/>
  <c r="G423" i="131" s="1"/>
  <c r="F421" i="131"/>
  <c r="G421" i="131" s="1"/>
  <c r="F419" i="131"/>
  <c r="G419" i="131" s="1"/>
  <c r="F409" i="131"/>
  <c r="G409" i="131" s="1"/>
  <c r="F407" i="131"/>
  <c r="G407" i="131" s="1"/>
  <c r="F395" i="131"/>
  <c r="G395" i="131" s="1"/>
  <c r="F397" i="131"/>
  <c r="G397" i="131" s="1"/>
  <c r="F385" i="131"/>
  <c r="G385" i="131" s="1"/>
  <c r="F383" i="131"/>
  <c r="G383" i="131" s="1"/>
  <c r="F373" i="131"/>
  <c r="G373" i="131" s="1"/>
  <c r="F361" i="131"/>
  <c r="G361" i="131" s="1"/>
  <c r="G45" i="66"/>
  <c r="G44" i="66"/>
  <c r="F347" i="131"/>
  <c r="G347" i="131" s="1"/>
  <c r="F343" i="131"/>
  <c r="G343" i="131" s="1"/>
  <c r="F341" i="131"/>
  <c r="G341" i="131" s="1"/>
  <c r="F329" i="131"/>
  <c r="G329" i="131" s="1"/>
  <c r="F325" i="131"/>
  <c r="G325" i="131" s="1"/>
  <c r="F323" i="131"/>
  <c r="G323" i="131" s="1"/>
  <c r="F311" i="131"/>
  <c r="G311" i="131" s="1"/>
  <c r="F307" i="131"/>
  <c r="G307" i="131" s="1"/>
  <c r="F305" i="131"/>
  <c r="G305" i="131" s="1"/>
  <c r="G287" i="131"/>
  <c r="F293" i="131"/>
  <c r="G293" i="131" s="1"/>
  <c r="F289" i="131"/>
  <c r="G289" i="131" s="1"/>
  <c r="F275" i="131"/>
  <c r="G275" i="131" s="1"/>
  <c r="F273" i="131"/>
  <c r="G273" i="131" s="1"/>
  <c r="F271" i="131"/>
  <c r="G271" i="131" s="1"/>
  <c r="F259" i="131"/>
  <c r="G259" i="131" s="1"/>
  <c r="F257" i="131"/>
  <c r="G257" i="131" s="1"/>
  <c r="F255" i="131"/>
  <c r="G255" i="131" s="1"/>
  <c r="F245" i="131"/>
  <c r="G245" i="131" s="1"/>
  <c r="F243" i="131"/>
  <c r="G243" i="131" s="1"/>
  <c r="F233" i="131"/>
  <c r="G233" i="131" s="1"/>
  <c r="F231" i="131"/>
  <c r="G231" i="131" s="1"/>
  <c r="G168" i="64"/>
  <c r="G387" i="131" l="1"/>
  <c r="G389" i="131" s="1"/>
  <c r="F53" i="66" s="1"/>
  <c r="G247" i="131"/>
  <c r="G249" i="131" s="1"/>
  <c r="F9" i="146" s="1"/>
  <c r="G399" i="131"/>
  <c r="G401" i="131" s="1"/>
  <c r="F55" i="66" s="1"/>
  <c r="G459" i="131"/>
  <c r="G461" i="131" s="1"/>
  <c r="G235" i="131"/>
  <c r="G237" i="131" s="1"/>
  <c r="F7" i="146" s="1"/>
  <c r="G425" i="131"/>
  <c r="G427" i="131" s="1"/>
  <c r="F59" i="66" s="1"/>
  <c r="G411" i="131"/>
  <c r="G413" i="131" s="1"/>
  <c r="F57" i="66" s="1"/>
  <c r="G437" i="131"/>
  <c r="G439" i="131" s="1"/>
  <c r="F21" i="56" s="1"/>
  <c r="G21" i="56" s="1"/>
  <c r="G525" i="131"/>
  <c r="G527" i="131" s="1"/>
  <c r="G503" i="131"/>
  <c r="G505" i="131" s="1"/>
  <c r="G481" i="131"/>
  <c r="F349" i="131"/>
  <c r="G349" i="131" s="1"/>
  <c r="G351" i="131" s="1"/>
  <c r="F331" i="131"/>
  <c r="G331" i="131" s="1"/>
  <c r="G333" i="131" s="1"/>
  <c r="G335" i="131" s="1"/>
  <c r="F39" i="66" s="1"/>
  <c r="F313" i="131"/>
  <c r="G313" i="131" s="1"/>
  <c r="G315" i="131" s="1"/>
  <c r="F295" i="131"/>
  <c r="G295" i="131" s="1"/>
  <c r="F277" i="131"/>
  <c r="G277" i="131" s="1"/>
  <c r="G279" i="131" s="1"/>
  <c r="G281" i="131" s="1"/>
  <c r="F27" i="66" s="1"/>
  <c r="F261" i="131"/>
  <c r="G261" i="131" s="1"/>
  <c r="G263" i="131" s="1"/>
  <c r="G265" i="131" s="1"/>
  <c r="F25" i="66" s="1"/>
  <c r="F221" i="131"/>
  <c r="G221" i="131" s="1"/>
  <c r="F219" i="131"/>
  <c r="G219" i="131" s="1"/>
  <c r="F209" i="131"/>
  <c r="G209" i="131" s="1"/>
  <c r="F207" i="131"/>
  <c r="G207" i="131" s="1"/>
  <c r="F205" i="131"/>
  <c r="G205" i="131" s="1"/>
  <c r="F203" i="131"/>
  <c r="G203" i="131" s="1"/>
  <c r="F201" i="131"/>
  <c r="G201" i="131" s="1"/>
  <c r="F199" i="131"/>
  <c r="G199" i="131" s="1"/>
  <c r="F197" i="131"/>
  <c r="G197" i="131" s="1"/>
  <c r="F187" i="131"/>
  <c r="G187" i="131" s="1"/>
  <c r="F185" i="131"/>
  <c r="G185" i="131" s="1"/>
  <c r="F183" i="131"/>
  <c r="G183" i="131" s="1"/>
  <c r="F181" i="131"/>
  <c r="G181" i="131" s="1"/>
  <c r="F179" i="131"/>
  <c r="G179" i="131" s="1"/>
  <c r="F177" i="131"/>
  <c r="G177" i="131" s="1"/>
  <c r="F175" i="131"/>
  <c r="G175" i="131" s="1"/>
  <c r="F165" i="131"/>
  <c r="G165" i="131" s="1"/>
  <c r="F163" i="131"/>
  <c r="G163" i="131" s="1"/>
  <c r="F161" i="131"/>
  <c r="G161" i="131" s="1"/>
  <c r="F159" i="131"/>
  <c r="G159" i="131" s="1"/>
  <c r="F157" i="131"/>
  <c r="G157" i="131" s="1"/>
  <c r="F155" i="131"/>
  <c r="G155" i="131" s="1"/>
  <c r="F153" i="131"/>
  <c r="G153" i="131" s="1"/>
  <c r="G164" i="64"/>
  <c r="G166" i="64"/>
  <c r="G162" i="64"/>
  <c r="G483" i="131" l="1"/>
  <c r="G1135" i="131"/>
  <c r="F19" i="146"/>
  <c r="G19" i="146" s="1"/>
  <c r="G223" i="131"/>
  <c r="G225" i="131" s="1"/>
  <c r="F169" i="64" s="1"/>
  <c r="G169" i="64" s="1"/>
  <c r="G167" i="131"/>
  <c r="G169" i="131" s="1"/>
  <c r="F163" i="64" s="1"/>
  <c r="G163" i="64" s="1"/>
  <c r="G317" i="131"/>
  <c r="F37" i="66" s="1"/>
  <c r="F359" i="131"/>
  <c r="G359" i="131" s="1"/>
  <c r="G363" i="131" s="1"/>
  <c r="G365" i="131" s="1"/>
  <c r="F49" i="66" s="1"/>
  <c r="G297" i="131"/>
  <c r="G299" i="131" s="1"/>
  <c r="F35" i="66" s="1"/>
  <c r="G353" i="131"/>
  <c r="F41" i="66" s="1"/>
  <c r="F371" i="131"/>
  <c r="G371" i="131" s="1"/>
  <c r="G375" i="131" s="1"/>
  <c r="G377" i="131" s="1"/>
  <c r="F51" i="66" s="1"/>
  <c r="G189" i="131"/>
  <c r="G191" i="131" s="1"/>
  <c r="F165" i="64" s="1"/>
  <c r="G165" i="64" s="1"/>
  <c r="G211" i="131"/>
  <c r="G213" i="131" s="1"/>
  <c r="F167" i="64" s="1"/>
  <c r="G167" i="64" s="1"/>
  <c r="G1147" i="131" l="1"/>
  <c r="G1149" i="131" s="1"/>
  <c r="L171" i="64"/>
  <c r="G21" i="146"/>
  <c r="G53" i="66"/>
  <c r="G52" i="66"/>
  <c r="G69" i="66"/>
  <c r="G68" i="66"/>
  <c r="G67" i="66"/>
  <c r="G66" i="66"/>
  <c r="G65" i="66"/>
  <c r="G64" i="66"/>
  <c r="G63" i="66"/>
  <c r="G62" i="66"/>
  <c r="G185" i="64"/>
  <c r="G184" i="64"/>
  <c r="G77" i="56" l="1"/>
  <c r="G95" i="56" s="1"/>
  <c r="G76" i="56"/>
  <c r="G69" i="103"/>
  <c r="G68" i="103"/>
  <c r="G67" i="103"/>
  <c r="G66" i="103"/>
  <c r="F143" i="131" l="1"/>
  <c r="G143" i="131" s="1"/>
  <c r="F141" i="131"/>
  <c r="G141" i="131" s="1"/>
  <c r="F89" i="131"/>
  <c r="G89" i="131" s="1"/>
  <c r="F87" i="131"/>
  <c r="G87" i="131" s="1"/>
  <c r="G145" i="131" l="1"/>
  <c r="G147" i="131" s="1"/>
  <c r="G91" i="131"/>
  <c r="G93" i="131" s="1"/>
  <c r="F131" i="131" l="1"/>
  <c r="G131" i="131" s="1"/>
  <c r="F129" i="131"/>
  <c r="G129" i="131" s="1"/>
  <c r="F119" i="131"/>
  <c r="G119" i="131" s="1"/>
  <c r="F117" i="131"/>
  <c r="G117" i="131" s="1"/>
  <c r="G103" i="131"/>
  <c r="G105" i="131"/>
  <c r="F101" i="131"/>
  <c r="G101" i="131" s="1"/>
  <c r="F99" i="131"/>
  <c r="G99" i="131" s="1"/>
  <c r="G133" i="131" l="1"/>
  <c r="G135" i="131" s="1"/>
  <c r="G121" i="131"/>
  <c r="G123" i="131" s="1"/>
  <c r="F107" i="131"/>
  <c r="G107" i="131" s="1"/>
  <c r="G109" i="131" s="1"/>
  <c r="G111" i="131" s="1"/>
  <c r="F37" i="131"/>
  <c r="F35" i="131"/>
  <c r="F33" i="131"/>
  <c r="F23" i="131"/>
  <c r="F21" i="131"/>
  <c r="F19" i="131"/>
  <c r="F51" i="131" l="1"/>
  <c r="G51" i="131" s="1"/>
  <c r="F47" i="131"/>
  <c r="G47" i="131" s="1"/>
  <c r="G33" i="131"/>
  <c r="G37" i="131"/>
  <c r="G35" i="131"/>
  <c r="G19" i="131"/>
  <c r="G23" i="131"/>
  <c r="G21" i="131"/>
  <c r="G55" i="131" l="1"/>
  <c r="G57" i="131" s="1"/>
  <c r="F49" i="104" s="1"/>
  <c r="G67" i="131"/>
  <c r="G69" i="131" s="1"/>
  <c r="F59" i="104" s="1"/>
  <c r="G79" i="131"/>
  <c r="G81" i="131" s="1"/>
  <c r="G39" i="131"/>
  <c r="G41" i="131" s="1"/>
  <c r="F47" i="104" s="1"/>
  <c r="G25" i="131"/>
  <c r="G27" i="131" s="1"/>
  <c r="F45" i="104" s="1"/>
  <c r="G11" i="131" l="1"/>
  <c r="G13" i="131" s="1"/>
  <c r="F21" i="104" s="1"/>
  <c r="G5" i="58"/>
  <c r="G4" i="58"/>
  <c r="G113" i="38"/>
  <c r="G11" i="56" l="1"/>
  <c r="G111" i="38" s="1"/>
  <c r="G81" i="66"/>
  <c r="G80" i="66"/>
  <c r="G79" i="66"/>
  <c r="G78" i="66"/>
  <c r="G75" i="66"/>
  <c r="G73" i="66"/>
  <c r="G72" i="66"/>
  <c r="G61" i="66"/>
  <c r="G59" i="66"/>
  <c r="G58" i="66"/>
  <c r="G57" i="66"/>
  <c r="G56" i="66"/>
  <c r="G55" i="66"/>
  <c r="G54" i="66"/>
  <c r="G51" i="66"/>
  <c r="G50" i="66"/>
  <c r="G49" i="66"/>
  <c r="G48" i="66"/>
  <c r="G47" i="66"/>
  <c r="G43" i="66"/>
  <c r="G41" i="66"/>
  <c r="G40" i="66"/>
  <c r="G39" i="66"/>
  <c r="G38" i="66"/>
  <c r="G37" i="66"/>
  <c r="G36" i="66"/>
  <c r="G35" i="66"/>
  <c r="G34" i="66"/>
  <c r="G26" i="66"/>
  <c r="G27" i="66"/>
  <c r="G29" i="66"/>
  <c r="G31" i="66"/>
  <c r="G77" i="66"/>
  <c r="G92" i="66"/>
  <c r="G93" i="66"/>
  <c r="G94" i="66"/>
  <c r="G95" i="66"/>
  <c r="G96" i="66"/>
  <c r="G97" i="66"/>
  <c r="G98" i="66"/>
  <c r="G99" i="66"/>
  <c r="G100" i="66"/>
  <c r="G101" i="66"/>
  <c r="G102" i="66"/>
  <c r="G103" i="66"/>
  <c r="G15" i="102"/>
  <c r="G14" i="102"/>
  <c r="G13" i="102"/>
  <c r="G12" i="102"/>
  <c r="G11" i="102"/>
  <c r="G10" i="102"/>
  <c r="G9" i="102"/>
  <c r="G8" i="102"/>
  <c r="G16" i="102"/>
  <c r="G17" i="102"/>
  <c r="G9" i="66"/>
  <c r="G7" i="66"/>
  <c r="G17" i="146"/>
  <c r="G25" i="146" s="1"/>
  <c r="G97" i="38" s="1"/>
  <c r="G7" i="146"/>
  <c r="G7" i="102"/>
  <c r="G6" i="102"/>
  <c r="G19" i="126"/>
  <c r="G23" i="126"/>
  <c r="G22" i="126"/>
  <c r="G21" i="126"/>
  <c r="G20" i="126"/>
  <c r="G18" i="126"/>
  <c r="G61" i="103"/>
  <c r="G60" i="103"/>
  <c r="G48" i="104"/>
  <c r="G49" i="104"/>
  <c r="G46" i="104"/>
  <c r="G47" i="104"/>
  <c r="G45" i="104"/>
  <c r="G44" i="104"/>
  <c r="F31" i="104"/>
  <c r="G31" i="104" s="1"/>
  <c r="G30" i="104"/>
  <c r="F29" i="104"/>
  <c r="G29" i="104" s="1"/>
  <c r="G28" i="104"/>
  <c r="G27" i="104"/>
  <c r="G26" i="104"/>
  <c r="G25" i="52"/>
  <c r="G24" i="52"/>
  <c r="G21" i="52"/>
  <c r="G20" i="52"/>
  <c r="G17" i="52"/>
  <c r="G16" i="52"/>
  <c r="G13" i="52"/>
  <c r="G12" i="52"/>
  <c r="G35" i="126" l="1"/>
  <c r="G69" i="38" s="1"/>
  <c r="L31" i="102"/>
  <c r="G31" i="102"/>
  <c r="G75" i="38" s="1"/>
  <c r="G77" i="38" s="1"/>
  <c r="L35" i="126"/>
  <c r="G19" i="66"/>
  <c r="L19" i="66"/>
  <c r="G103" i="38"/>
  <c r="G11" i="52"/>
  <c r="G10" i="52"/>
  <c r="G9" i="52"/>
  <c r="G8" i="52"/>
  <c r="G7" i="52"/>
  <c r="G6" i="52"/>
  <c r="G5" i="52"/>
  <c r="G4" i="52"/>
  <c r="L29" i="52" l="1"/>
  <c r="G29" i="52"/>
  <c r="G53" i="103"/>
  <c r="G55" i="103" s="1"/>
  <c r="G52" i="103"/>
  <c r="G183" i="64"/>
  <c r="G182" i="64"/>
  <c r="G179" i="64" l="1"/>
  <c r="G178" i="64"/>
  <c r="G177" i="64"/>
  <c r="G176" i="64"/>
  <c r="G187" i="64" l="1"/>
  <c r="L187" i="64"/>
  <c r="G171" i="64"/>
  <c r="G87" i="38" s="1"/>
  <c r="G81" i="38"/>
  <c r="G83" i="38"/>
  <c r="G97" i="64"/>
  <c r="G85" i="38" s="1"/>
  <c r="G67" i="38" l="1"/>
  <c r="G32" i="81" l="1"/>
  <c r="G13" i="81"/>
  <c r="G11" i="81"/>
  <c r="G9" i="81"/>
  <c r="G8" i="81"/>
  <c r="G10" i="81"/>
  <c r="G12" i="81"/>
  <c r="G33" i="81" l="1"/>
  <c r="G35" i="81" s="1"/>
  <c r="F13" i="86" s="1"/>
  <c r="F23" i="81"/>
  <c r="G23" i="81" s="1"/>
  <c r="G22" i="81"/>
  <c r="G10" i="104" l="1"/>
  <c r="G29" i="81" l="1"/>
  <c r="G31" i="81" s="1"/>
  <c r="G28" i="81"/>
  <c r="F21" i="81"/>
  <c r="G21" i="81" s="1"/>
  <c r="G20" i="81"/>
  <c r="G14" i="81"/>
  <c r="G5" i="81"/>
  <c r="G15" i="81" s="1"/>
  <c r="F9" i="86" s="1"/>
  <c r="G4" i="81"/>
  <c r="G27" i="81" l="1"/>
  <c r="F11" i="86" s="1"/>
  <c r="F43" i="104"/>
  <c r="G43" i="104" s="1"/>
  <c r="G42" i="104"/>
  <c r="F41" i="104"/>
  <c r="G41" i="104" s="1"/>
  <c r="G40" i="104"/>
  <c r="G33" i="104"/>
  <c r="G32" i="104"/>
  <c r="G11" i="104" l="1"/>
  <c r="G103" i="56" l="1"/>
  <c r="G102" i="56"/>
  <c r="G97" i="56"/>
  <c r="G25" i="66"/>
  <c r="G83" i="66" s="1"/>
  <c r="G24" i="66"/>
  <c r="L95" i="56" l="1"/>
  <c r="L83" i="66"/>
  <c r="G105" i="38"/>
  <c r="G91" i="66" l="1"/>
  <c r="G90" i="66"/>
  <c r="G89" i="66"/>
  <c r="G88" i="66"/>
  <c r="G87" i="66"/>
  <c r="G86" i="66"/>
  <c r="G85" i="66"/>
  <c r="G84" i="66"/>
  <c r="G65" i="103"/>
  <c r="G64" i="103"/>
  <c r="G63" i="103"/>
  <c r="G62" i="103"/>
  <c r="G73" i="103" l="1"/>
  <c r="L73" i="103"/>
  <c r="G55" i="38"/>
  <c r="G7" i="58"/>
  <c r="G119" i="38" s="1"/>
  <c r="L25" i="146"/>
  <c r="G71" i="38" l="1"/>
  <c r="G9" i="146"/>
  <c r="G11" i="146" s="1"/>
  <c r="G95" i="38" s="1"/>
  <c r="G51" i="38"/>
  <c r="G53" i="38" l="1"/>
  <c r="G57" i="38" s="1"/>
  <c r="G107" i="38"/>
  <c r="G115" i="38"/>
  <c r="G25" i="38" s="1"/>
  <c r="L55" i="103"/>
  <c r="L11" i="56"/>
  <c r="G99" i="38"/>
  <c r="L11" i="146"/>
  <c r="G63" i="104" l="1"/>
  <c r="G62" i="104"/>
  <c r="G61" i="104"/>
  <c r="G60" i="104"/>
  <c r="G59" i="104"/>
  <c r="G58" i="104"/>
  <c r="G57" i="104"/>
  <c r="G56" i="104"/>
  <c r="G55" i="104"/>
  <c r="G54" i="104"/>
  <c r="G53" i="104"/>
  <c r="G52" i="104"/>
  <c r="G51" i="104"/>
  <c r="G50" i="104"/>
  <c r="G39" i="104"/>
  <c r="G38" i="104"/>
  <c r="G37" i="104"/>
  <c r="G36" i="104"/>
  <c r="G35" i="104"/>
  <c r="G34" i="104"/>
  <c r="G25" i="104"/>
  <c r="G24" i="104"/>
  <c r="G23" i="104"/>
  <c r="G22" i="104"/>
  <c r="G21" i="104"/>
  <c r="G20" i="104"/>
  <c r="G19" i="104"/>
  <c r="G18" i="104"/>
  <c r="G17" i="104"/>
  <c r="G16" i="104"/>
  <c r="G15" i="104"/>
  <c r="G14" i="104"/>
  <c r="G13" i="104"/>
  <c r="G12" i="104"/>
  <c r="G9" i="104"/>
  <c r="G8" i="104"/>
  <c r="G7" i="104"/>
  <c r="G6" i="104"/>
  <c r="G5" i="104"/>
  <c r="G4" i="104"/>
  <c r="G65" i="104" l="1"/>
  <c r="G45" i="38" s="1"/>
  <c r="L65" i="104"/>
  <c r="G89" i="38"/>
  <c r="G91" i="38" s="1"/>
  <c r="L73" i="64" l="1"/>
  <c r="G121" i="38" l="1"/>
  <c r="G27" i="38" s="1"/>
  <c r="G21" i="38"/>
  <c r="G23" i="38" l="1"/>
  <c r="G63" i="38" l="1"/>
  <c r="G13" i="38" s="1"/>
  <c r="G47" i="38"/>
  <c r="G9" i="38" s="1"/>
  <c r="G15" i="38" l="1"/>
  <c r="G19" i="38"/>
  <c r="B3" i="146"/>
  <c r="A3" i="146"/>
  <c r="G174" i="64"/>
  <c r="G12" i="86" l="1"/>
  <c r="G13" i="86" l="1"/>
  <c r="G17" i="38" l="1"/>
  <c r="G8" i="86" l="1"/>
  <c r="B3" i="58" l="1"/>
  <c r="A3" i="58"/>
  <c r="B3" i="56"/>
  <c r="A3" i="56"/>
  <c r="A3" i="66"/>
  <c r="G4" i="64" l="1"/>
  <c r="G4" i="102"/>
  <c r="G4" i="103"/>
  <c r="G11" i="38" l="1"/>
  <c r="B3" i="66" l="1"/>
  <c r="G10" i="86" l="1"/>
  <c r="G11" i="86" l="1"/>
  <c r="G17" i="86" l="1"/>
  <c r="G39" i="38"/>
  <c r="G41" i="38" s="1"/>
  <c r="G7" i="38" s="1"/>
  <c r="J29" i="38" s="1"/>
  <c r="G29" i="38" l="1"/>
  <c r="G7" i="36" s="1"/>
  <c r="B3" i="36"/>
  <c r="K13" i="36" l="1"/>
  <c r="A5" i="86"/>
  <c r="B5" i="86"/>
  <c r="G5" i="86"/>
  <c r="G15" i="36" l="1"/>
  <c r="B3" i="64"/>
  <c r="A3" i="64"/>
  <c r="B3" i="102"/>
  <c r="A3" i="102"/>
  <c r="B3" i="126"/>
  <c r="A3" i="126"/>
  <c r="B3" i="121"/>
  <c r="A3" i="121"/>
  <c r="B3" i="103"/>
  <c r="A3" i="103"/>
  <c r="B3" i="104"/>
  <c r="A3" i="104"/>
  <c r="B3" i="52"/>
  <c r="A3" i="52"/>
  <c r="G3" i="126"/>
  <c r="G3" i="56"/>
  <c r="G3" i="58"/>
  <c r="G3" i="52"/>
  <c r="G3" i="103"/>
  <c r="G3" i="102"/>
  <c r="G3" i="64"/>
  <c r="A5" i="38"/>
  <c r="B5" i="38"/>
  <c r="B37" i="38" s="1"/>
  <c r="G3" i="36"/>
  <c r="F35" i="36"/>
  <c r="G23" i="86" l="1"/>
  <c r="G25" i="86" l="1"/>
  <c r="G27" i="86" s="1"/>
  <c r="G21" i="36" s="1"/>
  <c r="G23" i="36" l="1"/>
  <c r="G25" i="36" l="1"/>
  <c r="G27" i="36" s="1"/>
  <c r="G31" i="36" s="1"/>
  <c r="G35" i="36" s="1"/>
  <c r="G39" i="36" s="1"/>
  <c r="B4" i="4" s="1"/>
</calcChain>
</file>

<file path=xl/sharedStrings.xml><?xml version="1.0" encoding="utf-8"?>
<sst xmlns="http://schemas.openxmlformats.org/spreadsheetml/2006/main" count="4105" uniqueCount="1369">
  <si>
    <t>ｔ</t>
    <phoneticPr fontId="5"/>
  </si>
  <si>
    <t>ｍ</t>
    <phoneticPr fontId="5"/>
  </si>
  <si>
    <t>×</t>
    <phoneticPr fontId="2"/>
  </si>
  <si>
    <t>㎥</t>
    <phoneticPr fontId="5"/>
  </si>
  <si>
    <t>㎡</t>
    <phoneticPr fontId="5"/>
  </si>
  <si>
    <t>式</t>
    <rPh sb="0" eb="1">
      <t>シキ</t>
    </rPh>
    <phoneticPr fontId="2"/>
  </si>
  <si>
    <t>番号</t>
  </si>
  <si>
    <t>名　　　　称</t>
  </si>
  <si>
    <t>形　状　寸　法</t>
  </si>
  <si>
    <t>数　量</t>
  </si>
  <si>
    <t>単位</t>
  </si>
  <si>
    <t>単　　　価</t>
  </si>
  <si>
    <t>金　　　額</t>
  </si>
  <si>
    <t>適　　　用</t>
  </si>
  <si>
    <t>式</t>
  </si>
  <si>
    <t>式</t>
    <rPh sb="0" eb="1">
      <t>シキ</t>
    </rPh>
    <phoneticPr fontId="2"/>
  </si>
  <si>
    <t xml:space="preserve">
</t>
  </si>
  <si>
    <t>現場管理費</t>
    <rPh sb="0" eb="2">
      <t>ゲンバ</t>
    </rPh>
    <rPh sb="2" eb="5">
      <t>カンリヒ</t>
    </rPh>
    <phoneticPr fontId="2"/>
  </si>
  <si>
    <t>式</t>
    <rPh sb="0" eb="1">
      <t>シキ</t>
    </rPh>
    <phoneticPr fontId="5"/>
  </si>
  <si>
    <t>か所</t>
    <rPh sb="1" eb="2">
      <t>ショ</t>
    </rPh>
    <phoneticPr fontId="5"/>
  </si>
  <si>
    <t>異形鉄筋</t>
    <rPh sb="0" eb="2">
      <t>イケイ</t>
    </rPh>
    <rPh sb="2" eb="4">
      <t>テッキン</t>
    </rPh>
    <phoneticPr fontId="5"/>
  </si>
  <si>
    <t>鉄筋加工組立</t>
    <rPh sb="0" eb="2">
      <t>テッキン</t>
    </rPh>
    <rPh sb="2" eb="4">
      <t>カコウ</t>
    </rPh>
    <rPh sb="4" eb="6">
      <t>クミタテ</t>
    </rPh>
    <phoneticPr fontId="5"/>
  </si>
  <si>
    <t>鉄筋運搬</t>
    <rPh sb="0" eb="2">
      <t>テッキン</t>
    </rPh>
    <rPh sb="2" eb="4">
      <t>ウンパン</t>
    </rPh>
    <phoneticPr fontId="5"/>
  </si>
  <si>
    <t>型枠運搬</t>
    <rPh sb="0" eb="2">
      <t>カタワク</t>
    </rPh>
    <rPh sb="2" eb="4">
      <t>ウンパン</t>
    </rPh>
    <phoneticPr fontId="5"/>
  </si>
  <si>
    <t>(2)</t>
  </si>
  <si>
    <t>普通コンクリート</t>
    <rPh sb="0" eb="2">
      <t>フツウ</t>
    </rPh>
    <phoneticPr fontId="5"/>
  </si>
  <si>
    <t>遣方</t>
    <rPh sb="0" eb="2">
      <t>ヤカタ</t>
    </rPh>
    <phoneticPr fontId="2"/>
  </si>
  <si>
    <t>番号</t>
    <phoneticPr fontId="2"/>
  </si>
  <si>
    <t>屋根及びとい</t>
    <rPh sb="0" eb="2">
      <t>ヤネ</t>
    </rPh>
    <rPh sb="2" eb="3">
      <t>オヨ</t>
    </rPh>
    <phoneticPr fontId="2"/>
  </si>
  <si>
    <t>金属</t>
    <rPh sb="0" eb="2">
      <t>キンゾク</t>
    </rPh>
    <phoneticPr fontId="2"/>
  </si>
  <si>
    <t>甲　　　号</t>
    <rPh sb="0" eb="1">
      <t>コウ</t>
    </rPh>
    <rPh sb="4" eb="5">
      <t>ゴウ</t>
    </rPh>
    <phoneticPr fontId="5"/>
  </si>
  <si>
    <t>工事場所</t>
    <rPh sb="0" eb="2">
      <t>コウジ</t>
    </rPh>
    <rPh sb="2" eb="4">
      <t>バショ</t>
    </rPh>
    <phoneticPr fontId="5"/>
  </si>
  <si>
    <t>　直接工事費</t>
    <rPh sb="1" eb="3">
      <t>チョクセツ</t>
    </rPh>
    <rPh sb="3" eb="6">
      <t>コウジヒ</t>
    </rPh>
    <phoneticPr fontId="2"/>
  </si>
  <si>
    <t>　共通費</t>
    <rPh sb="1" eb="3">
      <t>キョウツウ</t>
    </rPh>
    <rPh sb="3" eb="4">
      <t>ヒ</t>
    </rPh>
    <phoneticPr fontId="2"/>
  </si>
  <si>
    <t>Ⅰ</t>
    <phoneticPr fontId="2"/>
  </si>
  <si>
    <t>Ⅱ</t>
    <phoneticPr fontId="2"/>
  </si>
  <si>
    <t>Ⅲ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</si>
  <si>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</si>
  <si>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</si>
  <si>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Ⅰ-1</t>
    <phoneticPr fontId="2"/>
  </si>
  <si>
    <t>Ⅰ-2</t>
  </si>
  <si>
    <t>Ⅰ-3</t>
  </si>
  <si>
    <t>Ⅰ-4</t>
  </si>
  <si>
    <t>Ⅰ-5</t>
  </si>
  <si>
    <t>Ⅰ-6</t>
  </si>
  <si>
    <t>Ⅰ-7</t>
  </si>
  <si>
    <t>Ⅰ-8</t>
  </si>
  <si>
    <t>Ⅰ-9</t>
  </si>
  <si>
    <t>Ⅰ-10</t>
  </si>
  <si>
    <t>Ⅰ-11</t>
  </si>
  <si>
    <t>直接仮設</t>
    <rPh sb="0" eb="2">
      <t>チョクセツ</t>
    </rPh>
    <rPh sb="2" eb="4">
      <t>カセツ</t>
    </rPh>
    <phoneticPr fontId="2"/>
  </si>
  <si>
    <t>建具</t>
    <rPh sb="0" eb="2">
      <t>タテグ</t>
    </rPh>
    <phoneticPr fontId="2"/>
  </si>
  <si>
    <t>塗装</t>
    <rPh sb="0" eb="2">
      <t>トソウ</t>
    </rPh>
    <phoneticPr fontId="2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</si>
  <si>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2"/>
  </si>
  <si>
    <t>計</t>
    <phoneticPr fontId="2"/>
  </si>
  <si>
    <t>合計（工事価格）</t>
    <rPh sb="0" eb="2">
      <t>ゴウケイ</t>
    </rPh>
    <rPh sb="3" eb="5">
      <t>コウジ</t>
    </rPh>
    <rPh sb="5" eb="7">
      <t>カカク</t>
    </rPh>
    <phoneticPr fontId="2"/>
  </si>
  <si>
    <t>総合計（工事費）</t>
    <rPh sb="0" eb="1">
      <t>ソウ</t>
    </rPh>
    <rPh sb="1" eb="3">
      <t>ゴウケイ</t>
    </rPh>
    <rPh sb="4" eb="7">
      <t>コウジヒ</t>
    </rPh>
    <phoneticPr fontId="5"/>
  </si>
  <si>
    <t>計</t>
    <rPh sb="0" eb="1">
      <t>ケイ</t>
    </rPh>
    <phoneticPr fontId="2"/>
  </si>
  <si>
    <t>整理清掃後片付け</t>
    <rPh sb="4" eb="5">
      <t>アト</t>
    </rPh>
    <phoneticPr fontId="2"/>
  </si>
  <si>
    <t>土工機械運搬</t>
    <rPh sb="0" eb="1">
      <t>ツチ</t>
    </rPh>
    <rPh sb="1" eb="2">
      <t>コウ</t>
    </rPh>
    <rPh sb="2" eb="4">
      <t>キカイ</t>
    </rPh>
    <rPh sb="4" eb="6">
      <t>ウンパン</t>
    </rPh>
    <phoneticPr fontId="5"/>
  </si>
  <si>
    <t>鉄筋スクラップ控除</t>
    <rPh sb="0" eb="2">
      <t>テッキン</t>
    </rPh>
    <rPh sb="7" eb="9">
      <t>コウジョ</t>
    </rPh>
    <phoneticPr fontId="5"/>
  </si>
  <si>
    <t>墨出し</t>
    <phoneticPr fontId="2"/>
  </si>
  <si>
    <t>養生</t>
    <phoneticPr fontId="2"/>
  </si>
  <si>
    <t>外部足場</t>
    <phoneticPr fontId="2"/>
  </si>
  <si>
    <t>災害防止</t>
    <phoneticPr fontId="2"/>
  </si>
  <si>
    <t>　　　　　普通コンクリート</t>
    <rPh sb="5" eb="7">
      <t>フツウ</t>
    </rPh>
    <phoneticPr fontId="5"/>
  </si>
  <si>
    <t>か所</t>
    <rPh sb="1" eb="2">
      <t>ショ</t>
    </rPh>
    <phoneticPr fontId="2"/>
  </si>
  <si>
    <t>材工共</t>
    <rPh sb="0" eb="1">
      <t>ザイ</t>
    </rPh>
    <rPh sb="1" eb="2">
      <t>コウ</t>
    </rPh>
    <rPh sb="2" eb="3">
      <t>トモ</t>
    </rPh>
    <phoneticPr fontId="2"/>
  </si>
  <si>
    <t>砂利地業</t>
    <rPh sb="0" eb="2">
      <t>ジャリ</t>
    </rPh>
    <rPh sb="2" eb="3">
      <t>ジ</t>
    </rPh>
    <rPh sb="3" eb="4">
      <t>ギョウ</t>
    </rPh>
    <phoneticPr fontId="5"/>
  </si>
  <si>
    <t>工　　期</t>
    <rPh sb="0" eb="1">
      <t>コウ</t>
    </rPh>
    <rPh sb="3" eb="4">
      <t>キ</t>
    </rPh>
    <phoneticPr fontId="5"/>
  </si>
  <si>
    <t>内外装</t>
    <rPh sb="0" eb="3">
      <t>ナイガイソウ</t>
    </rPh>
    <phoneticPr fontId="2"/>
  </si>
  <si>
    <t>ユニット及びその他</t>
    <rPh sb="4" eb="5">
      <t>オヨ</t>
    </rPh>
    <rPh sb="8" eb="9">
      <t>タ</t>
    </rPh>
    <phoneticPr fontId="2"/>
  </si>
  <si>
    <t>捨コンクリート地業</t>
    <rPh sb="0" eb="1">
      <t>ス</t>
    </rPh>
    <rPh sb="7" eb="8">
      <t>チ</t>
    </rPh>
    <rPh sb="8" eb="9">
      <t>ギョウ</t>
    </rPh>
    <phoneticPr fontId="5"/>
  </si>
  <si>
    <t>(1)</t>
    <phoneticPr fontId="2"/>
  </si>
  <si>
    <t>バックホウ</t>
    <phoneticPr fontId="5"/>
  </si>
  <si>
    <t>（積上げによる共通仮設費）</t>
    <rPh sb="1" eb="3">
      <t>ツミア</t>
    </rPh>
    <rPh sb="7" eb="9">
      <t>キョウツウ</t>
    </rPh>
    <rPh sb="9" eb="11">
      <t>カセツ</t>
    </rPh>
    <rPh sb="11" eb="12">
      <t>ヒ</t>
    </rPh>
    <phoneticPr fontId="2"/>
  </si>
  <si>
    <t>（共通仮設費率）</t>
    <rPh sb="1" eb="3">
      <t>キョウツウ</t>
    </rPh>
    <rPh sb="3" eb="5">
      <t>カセツ</t>
    </rPh>
    <rPh sb="5" eb="6">
      <t>ヒ</t>
    </rPh>
    <rPh sb="6" eb="7">
      <t>リツ</t>
    </rPh>
    <phoneticPr fontId="2"/>
  </si>
  <si>
    <t>上計</t>
    <rPh sb="0" eb="1">
      <t>ウエ</t>
    </rPh>
    <rPh sb="1" eb="2">
      <t>ケイ</t>
    </rPh>
    <phoneticPr fontId="2"/>
  </si>
  <si>
    <t>共通費算定書※1</t>
    <phoneticPr fontId="2"/>
  </si>
  <si>
    <t>共通費算定書※2</t>
    <phoneticPr fontId="2"/>
  </si>
  <si>
    <t>共通費算定書※3</t>
  </si>
  <si>
    <t>ｍ</t>
    <phoneticPr fontId="2"/>
  </si>
  <si>
    <t>仮設材運搬共</t>
    <rPh sb="0" eb="2">
      <t>カセツ</t>
    </rPh>
    <rPh sb="2" eb="3">
      <t>ザイ</t>
    </rPh>
    <rPh sb="3" eb="5">
      <t>ウンパン</t>
    </rPh>
    <rPh sb="5" eb="6">
      <t>トモ</t>
    </rPh>
    <phoneticPr fontId="2"/>
  </si>
  <si>
    <t>㎡</t>
    <phoneticPr fontId="2"/>
  </si>
  <si>
    <t>-</t>
    <phoneticPr fontId="2"/>
  </si>
  <si>
    <t>（計）</t>
    <rPh sb="1" eb="2">
      <t>ケイ</t>
    </rPh>
    <phoneticPr fontId="2"/>
  </si>
  <si>
    <t>改め計</t>
    <rPh sb="0" eb="1">
      <t>アラタ</t>
    </rPh>
    <rPh sb="2" eb="3">
      <t>ケイ</t>
    </rPh>
    <phoneticPr fontId="2"/>
  </si>
  <si>
    <t>（1㎥当たり）</t>
    <rPh sb="3" eb="4">
      <t>ア</t>
    </rPh>
    <phoneticPr fontId="2"/>
  </si>
  <si>
    <t>基礎下 材工共</t>
    <rPh sb="0" eb="2">
      <t>キソ</t>
    </rPh>
    <rPh sb="2" eb="3">
      <t>シタ</t>
    </rPh>
    <rPh sb="4" eb="5">
      <t>ザイ</t>
    </rPh>
    <rPh sb="5" eb="6">
      <t>コウ</t>
    </rPh>
    <rPh sb="6" eb="7">
      <t>トモ</t>
    </rPh>
    <phoneticPr fontId="5"/>
  </si>
  <si>
    <t>土間下 材工共</t>
    <rPh sb="0" eb="2">
      <t>ドマ</t>
    </rPh>
    <rPh sb="2" eb="3">
      <t>シタ</t>
    </rPh>
    <rPh sb="4" eb="5">
      <t>ザイ</t>
    </rPh>
    <rPh sb="5" eb="6">
      <t>コウ</t>
    </rPh>
    <rPh sb="6" eb="7">
      <t>トモ</t>
    </rPh>
    <phoneticPr fontId="5"/>
  </si>
  <si>
    <t>構造体強度補正</t>
    <rPh sb="0" eb="3">
      <t>コウゾウタイ</t>
    </rPh>
    <rPh sb="3" eb="5">
      <t>キョウド</t>
    </rPh>
    <rPh sb="5" eb="7">
      <t>ホセイ</t>
    </rPh>
    <phoneticPr fontId="2"/>
  </si>
  <si>
    <t>基礎コンクリート</t>
    <rPh sb="0" eb="2">
      <t>キソ</t>
    </rPh>
    <phoneticPr fontId="2"/>
  </si>
  <si>
    <t>普通合板型枠</t>
    <rPh sb="0" eb="2">
      <t>フツウ</t>
    </rPh>
    <rPh sb="2" eb="4">
      <t>ゴウハン</t>
    </rPh>
    <rPh sb="4" eb="6">
      <t>カタワク</t>
    </rPh>
    <phoneticPr fontId="5"/>
  </si>
  <si>
    <t>4ｔ車</t>
    <rPh sb="2" eb="3">
      <t>クルマ</t>
    </rPh>
    <phoneticPr fontId="5"/>
  </si>
  <si>
    <t>（1㎡当たり）</t>
    <rPh sb="3" eb="4">
      <t>ア</t>
    </rPh>
    <phoneticPr fontId="2"/>
  </si>
  <si>
    <t>(3)</t>
  </si>
  <si>
    <t>基礎部</t>
    <rPh sb="0" eb="2">
      <t>キソ</t>
    </rPh>
    <rPh sb="2" eb="3">
      <t>ブ</t>
    </rPh>
    <phoneticPr fontId="5"/>
  </si>
  <si>
    <t>コンクリート打設手間</t>
    <rPh sb="6" eb="8">
      <t>ダセツ</t>
    </rPh>
    <rPh sb="8" eb="10">
      <t>テマ</t>
    </rPh>
    <phoneticPr fontId="2"/>
  </si>
  <si>
    <t>安全ネット張り（水平張り）</t>
    <rPh sb="0" eb="2">
      <t>アンゼン</t>
    </rPh>
    <rPh sb="5" eb="6">
      <t>ハ</t>
    </rPh>
    <rPh sb="8" eb="10">
      <t>スイヘイ</t>
    </rPh>
    <rPh sb="10" eb="11">
      <t>ハ</t>
    </rPh>
    <phoneticPr fontId="2"/>
  </si>
  <si>
    <t>金ごて　</t>
    <rPh sb="0" eb="1">
      <t>キン</t>
    </rPh>
    <phoneticPr fontId="2"/>
  </si>
  <si>
    <t>(4)</t>
  </si>
  <si>
    <t>機械器具費</t>
    <rPh sb="0" eb="2">
      <t>キカイ</t>
    </rPh>
    <rPh sb="2" eb="4">
      <t>キグ</t>
    </rPh>
    <rPh sb="4" eb="5">
      <t>ヒ</t>
    </rPh>
    <phoneticPr fontId="2"/>
  </si>
  <si>
    <t>-</t>
    <phoneticPr fontId="5"/>
  </si>
  <si>
    <t>-1</t>
    <phoneticPr fontId="2"/>
  </si>
  <si>
    <t>-2</t>
  </si>
  <si>
    <t>-3</t>
  </si>
  <si>
    <t>-4</t>
  </si>
  <si>
    <t>-5</t>
  </si>
  <si>
    <t>-6</t>
  </si>
  <si>
    <t>-7</t>
  </si>
  <si>
    <t>-8</t>
  </si>
  <si>
    <t>-9</t>
  </si>
  <si>
    <t>-10</t>
  </si>
  <si>
    <t>-11</t>
  </si>
  <si>
    <t>-12</t>
  </si>
  <si>
    <t>-13</t>
  </si>
  <si>
    <t>-14</t>
  </si>
  <si>
    <t>-18</t>
  </si>
  <si>
    <t>-24</t>
  </si>
  <si>
    <t>根切り</t>
    <rPh sb="0" eb="1">
      <t>ネ</t>
    </rPh>
    <rPh sb="1" eb="2">
      <t>ギ</t>
    </rPh>
    <phoneticPr fontId="5"/>
  </si>
  <si>
    <t>床付け</t>
    <rPh sb="0" eb="1">
      <t>ユカ</t>
    </rPh>
    <rPh sb="1" eb="2">
      <t>ツ</t>
    </rPh>
    <phoneticPr fontId="5"/>
  </si>
  <si>
    <t>埋戻し</t>
    <rPh sb="0" eb="1">
      <t>ウ</t>
    </rPh>
    <rPh sb="1" eb="2">
      <t>モド</t>
    </rPh>
    <phoneticPr fontId="5"/>
  </si>
  <si>
    <t>ポンプ打ち</t>
    <rPh sb="3" eb="4">
      <t>ウ</t>
    </rPh>
    <phoneticPr fontId="2"/>
  </si>
  <si>
    <t>回</t>
    <rPh sb="0" eb="1">
      <t>カイ</t>
    </rPh>
    <phoneticPr fontId="2"/>
  </si>
  <si>
    <t>基本料金 1回の打設量が</t>
    <rPh sb="6" eb="7">
      <t>カイ</t>
    </rPh>
    <rPh sb="8" eb="10">
      <t>ダセツ</t>
    </rPh>
    <rPh sb="10" eb="11">
      <t>リョウ</t>
    </rPh>
    <phoneticPr fontId="2"/>
  </si>
  <si>
    <t>躯体</t>
    <rPh sb="0" eb="2">
      <t>クタイ</t>
    </rPh>
    <phoneticPr fontId="5"/>
  </si>
  <si>
    <t>-16</t>
  </si>
  <si>
    <t>-17</t>
  </si>
  <si>
    <t>-15</t>
  </si>
  <si>
    <t>-21</t>
  </si>
  <si>
    <t>-22</t>
  </si>
  <si>
    <t>-23</t>
  </si>
  <si>
    <t>工事施設費</t>
    <rPh sb="0" eb="2">
      <t>コウジ</t>
    </rPh>
    <rPh sb="2" eb="3">
      <t>セ</t>
    </rPh>
    <rPh sb="3" eb="4">
      <t>セツ</t>
    </rPh>
    <rPh sb="4" eb="5">
      <t>ヒ</t>
    </rPh>
    <phoneticPr fontId="5"/>
  </si>
  <si>
    <t>-19</t>
  </si>
  <si>
    <t>-20</t>
  </si>
  <si>
    <r>
      <t>株式会社　</t>
    </r>
    <r>
      <rPr>
        <b/>
        <sz val="16"/>
        <rFont val="HG丸ｺﾞｼｯｸM-PRO"/>
        <family val="3"/>
        <charset val="128"/>
      </rPr>
      <t>馬　場　設　計</t>
    </r>
    <rPh sb="0" eb="4">
      <t>カブシキガイシャ</t>
    </rPh>
    <rPh sb="5" eb="6">
      <t>ウマ</t>
    </rPh>
    <rPh sb="7" eb="8">
      <t>バ</t>
    </rPh>
    <rPh sb="9" eb="10">
      <t>セツ</t>
    </rPh>
    <rPh sb="11" eb="12">
      <t>ケイ</t>
    </rPh>
    <phoneticPr fontId="5"/>
  </si>
  <si>
    <t>消費税等相当額(10％)</t>
    <rPh sb="0" eb="3">
      <t>ショウヒゼイ</t>
    </rPh>
    <rPh sb="3" eb="4">
      <t>トウ</t>
    </rPh>
    <rPh sb="4" eb="6">
      <t>ソウトウ</t>
    </rPh>
    <rPh sb="6" eb="7">
      <t>ガク</t>
    </rPh>
    <phoneticPr fontId="2"/>
  </si>
  <si>
    <t>再生クラッシャラン</t>
    <rPh sb="0" eb="2">
      <t>サイセイ</t>
    </rPh>
    <phoneticPr fontId="2"/>
  </si>
  <si>
    <t>JIS G3112</t>
    <phoneticPr fontId="2"/>
  </si>
  <si>
    <t>AW5</t>
  </si>
  <si>
    <t>AW6</t>
  </si>
  <si>
    <t>代価-2</t>
    <rPh sb="0" eb="2">
      <t>ダイカ</t>
    </rPh>
    <phoneticPr fontId="2"/>
  </si>
  <si>
    <t xml:space="preserve">Fｃ18N/m㎡ </t>
    <phoneticPr fontId="2"/>
  </si>
  <si>
    <t>環境安全費</t>
    <rPh sb="0" eb="2">
      <t>カンキョウ</t>
    </rPh>
    <rPh sb="2" eb="4">
      <t>アンゼン</t>
    </rPh>
    <rPh sb="4" eb="5">
      <t>ヒ</t>
    </rPh>
    <phoneticPr fontId="2"/>
  </si>
  <si>
    <t>AW8</t>
  </si>
  <si>
    <t>施P8</t>
    <phoneticPr fontId="36"/>
  </si>
  <si>
    <t>施P184</t>
    <phoneticPr fontId="2"/>
  </si>
  <si>
    <t>施P16</t>
    <phoneticPr fontId="2"/>
  </si>
  <si>
    <t>施P18</t>
    <phoneticPr fontId="2"/>
  </si>
  <si>
    <t>物P16</t>
    <phoneticPr fontId="2"/>
  </si>
  <si>
    <t>積P20</t>
    <phoneticPr fontId="2"/>
  </si>
  <si>
    <t>施P10</t>
    <phoneticPr fontId="36"/>
  </si>
  <si>
    <t>コP14</t>
    <phoneticPr fontId="2"/>
  </si>
  <si>
    <t>施P20</t>
    <phoneticPr fontId="2"/>
  </si>
  <si>
    <t>コP</t>
    <phoneticPr fontId="2"/>
  </si>
  <si>
    <t>施P</t>
    <phoneticPr fontId="2"/>
  </si>
  <si>
    <t>施P110</t>
    <phoneticPr fontId="2"/>
  </si>
  <si>
    <t>施P112</t>
    <phoneticPr fontId="2"/>
  </si>
  <si>
    <t>コP112</t>
    <phoneticPr fontId="2"/>
  </si>
  <si>
    <t>施P120</t>
    <phoneticPr fontId="2"/>
  </si>
  <si>
    <t>施P122</t>
    <phoneticPr fontId="2"/>
  </si>
  <si>
    <t>物P794</t>
    <rPh sb="0" eb="1">
      <t>ブツ</t>
    </rPh>
    <phoneticPr fontId="2"/>
  </si>
  <si>
    <t>施P26</t>
    <phoneticPr fontId="2"/>
  </si>
  <si>
    <t>　　　　　根切り</t>
    <rPh sb="5" eb="6">
      <t>ネ</t>
    </rPh>
    <rPh sb="6" eb="7">
      <t>ギ</t>
    </rPh>
    <phoneticPr fontId="5"/>
  </si>
  <si>
    <t>内部足場</t>
    <rPh sb="2" eb="4">
      <t>アシバ</t>
    </rPh>
    <phoneticPr fontId="2"/>
  </si>
  <si>
    <t xml:space="preserve">機械 </t>
    <phoneticPr fontId="2"/>
  </si>
  <si>
    <t>発生土</t>
    <rPh sb="0" eb="3">
      <t>ハッセイド</t>
    </rPh>
    <phoneticPr fontId="2"/>
  </si>
  <si>
    <t>建設発生土運搬</t>
    <phoneticPr fontId="2"/>
  </si>
  <si>
    <t>SD295 D10　　</t>
    <phoneticPr fontId="5"/>
  </si>
  <si>
    <t>SD295 D13　</t>
    <phoneticPr fontId="5"/>
  </si>
  <si>
    <t>SD295 D16　</t>
    <phoneticPr fontId="5"/>
  </si>
  <si>
    <t>発生材処分</t>
    <rPh sb="0" eb="3">
      <t>ハッセイザイ</t>
    </rPh>
    <rPh sb="3" eb="5">
      <t>ショブン</t>
    </rPh>
    <phoneticPr fontId="2"/>
  </si>
  <si>
    <t xml:space="preserve">Fｃ21N/m㎡ </t>
    <phoneticPr fontId="2"/>
  </si>
  <si>
    <t>(1)　アルミニウム製建具</t>
    <rPh sb="10" eb="11">
      <t>セイ</t>
    </rPh>
    <rPh sb="11" eb="13">
      <t>タテグ</t>
    </rPh>
    <phoneticPr fontId="5"/>
  </si>
  <si>
    <t>AW3</t>
  </si>
  <si>
    <t>AW4</t>
  </si>
  <si>
    <t>日</t>
    <rPh sb="0" eb="1">
      <t>ヒ</t>
    </rPh>
    <phoneticPr fontId="2"/>
  </si>
  <si>
    <t>物P809</t>
    <phoneticPr fontId="2"/>
  </si>
  <si>
    <t>移動式クレーン</t>
    <rPh sb="0" eb="2">
      <t>イドウ</t>
    </rPh>
    <rPh sb="2" eb="3">
      <t>シキ</t>
    </rPh>
    <phoneticPr fontId="2"/>
  </si>
  <si>
    <t>オペレータ共</t>
    <phoneticPr fontId="2"/>
  </si>
  <si>
    <t>積P285</t>
    <phoneticPr fontId="2"/>
  </si>
  <si>
    <t>環境安全費</t>
    <rPh sb="0" eb="5">
      <t>カンキョウアンゼンヒ</t>
    </rPh>
    <phoneticPr fontId="2"/>
  </si>
  <si>
    <t>人</t>
    <rPh sb="0" eb="1">
      <t>ニン</t>
    </rPh>
    <phoneticPr fontId="2"/>
  </si>
  <si>
    <t>コP280</t>
    <phoneticPr fontId="2"/>
  </si>
  <si>
    <t>施P314</t>
    <phoneticPr fontId="2"/>
  </si>
  <si>
    <t>　参考資料（建築）</t>
    <rPh sb="6" eb="8">
      <t>ケンチク</t>
    </rPh>
    <phoneticPr fontId="5"/>
  </si>
  <si>
    <t>基礎</t>
    <rPh sb="0" eb="2">
      <t>キソ</t>
    </rPh>
    <phoneticPr fontId="2"/>
  </si>
  <si>
    <t>木</t>
    <rPh sb="0" eb="1">
      <t>キ</t>
    </rPh>
    <phoneticPr fontId="2"/>
  </si>
  <si>
    <t>アルミニウム製建具</t>
    <phoneticPr fontId="5"/>
  </si>
  <si>
    <t>AD1</t>
    <phoneticPr fontId="2"/>
  </si>
  <si>
    <t>付属金物一式</t>
    <rPh sb="0" eb="4">
      <t>フゾクカナモノ</t>
    </rPh>
    <rPh sb="4" eb="6">
      <t>イッシキ</t>
    </rPh>
    <phoneticPr fontId="2"/>
  </si>
  <si>
    <t>YKKap（断熱スライディングドア</t>
    <rPh sb="6" eb="8">
      <t>ダンネツ</t>
    </rPh>
    <phoneticPr fontId="2"/>
  </si>
  <si>
    <t>か所</t>
    <rPh sb="1" eb="2">
      <t>ショ</t>
    </rPh>
    <phoneticPr fontId="2"/>
  </si>
  <si>
    <t>AD2</t>
  </si>
  <si>
    <t>アウトセット片引き吊戸</t>
    <rPh sb="6" eb="8">
      <t>カタヒ</t>
    </rPh>
    <rPh sb="9" eb="10">
      <t>ツ</t>
    </rPh>
    <rPh sb="10" eb="11">
      <t>ト</t>
    </rPh>
    <phoneticPr fontId="2"/>
  </si>
  <si>
    <t>YKKap（EXIMA31e）同等</t>
    <rPh sb="15" eb="17">
      <t>ドウトウ</t>
    </rPh>
    <phoneticPr fontId="2"/>
  </si>
  <si>
    <t>AG1</t>
    <phoneticPr fontId="2"/>
  </si>
  <si>
    <t>ガラリ</t>
    <phoneticPr fontId="2"/>
  </si>
  <si>
    <t>公称幅1670×高さ490</t>
    <rPh sb="0" eb="2">
      <t>コウショウ</t>
    </rPh>
    <rPh sb="2" eb="3">
      <t>ハバ</t>
    </rPh>
    <rPh sb="8" eb="9">
      <t>タカ</t>
    </rPh>
    <phoneticPr fontId="2"/>
  </si>
  <si>
    <t>AG2</t>
  </si>
  <si>
    <t>公称幅1400×高さ900</t>
    <rPh sb="0" eb="2">
      <t>コウショウ</t>
    </rPh>
    <rPh sb="2" eb="3">
      <t>ハバ</t>
    </rPh>
    <rPh sb="8" eb="9">
      <t>タカ</t>
    </rPh>
    <phoneticPr fontId="2"/>
  </si>
  <si>
    <t>AW1</t>
    <phoneticPr fontId="2"/>
  </si>
  <si>
    <t>AW2</t>
  </si>
  <si>
    <t>引違い</t>
    <phoneticPr fontId="2"/>
  </si>
  <si>
    <t>AW9</t>
  </si>
  <si>
    <t>公称幅1780×高さ1300</t>
    <rPh sb="0" eb="2">
      <t>コウショウ</t>
    </rPh>
    <rPh sb="2" eb="3">
      <t>ハバ</t>
    </rPh>
    <rPh sb="8" eb="9">
      <t>タカ</t>
    </rPh>
    <phoneticPr fontId="2"/>
  </si>
  <si>
    <t>縦すべり出し</t>
    <rPh sb="0" eb="1">
      <t>タテ</t>
    </rPh>
    <rPh sb="4" eb="5">
      <t>ダ</t>
    </rPh>
    <phoneticPr fontId="2"/>
  </si>
  <si>
    <t>はめ殺し</t>
    <rPh sb="2" eb="3">
      <t>コロ</t>
    </rPh>
    <phoneticPr fontId="2"/>
  </si>
  <si>
    <t>引き違い</t>
    <rPh sb="0" eb="1">
      <t>ヒ</t>
    </rPh>
    <rPh sb="2" eb="3">
      <t>チガ</t>
    </rPh>
    <phoneticPr fontId="2"/>
  </si>
  <si>
    <t>運搬､取付け</t>
    <rPh sb="0" eb="2">
      <t>ウンパン</t>
    </rPh>
    <rPh sb="3" eb="5">
      <t>トリツ</t>
    </rPh>
    <phoneticPr fontId="2"/>
  </si>
  <si>
    <t>木製建具</t>
    <phoneticPr fontId="2"/>
  </si>
  <si>
    <t>WD1</t>
    <phoneticPr fontId="2"/>
  </si>
  <si>
    <t>3枚連動吊戸</t>
    <rPh sb="1" eb="2">
      <t>マイ</t>
    </rPh>
    <rPh sb="2" eb="4">
      <t>レンドウ</t>
    </rPh>
    <rPh sb="4" eb="5">
      <t>ツ</t>
    </rPh>
    <rPh sb="5" eb="6">
      <t>ト</t>
    </rPh>
    <phoneticPr fontId="2"/>
  </si>
  <si>
    <t>DIKENおもいやりキッズドア</t>
    <phoneticPr fontId="2"/>
  </si>
  <si>
    <t>同等品</t>
    <rPh sb="0" eb="3">
      <t>ドウトウヒン</t>
    </rPh>
    <phoneticPr fontId="2"/>
  </si>
  <si>
    <t>WD2</t>
  </si>
  <si>
    <t>WD3</t>
  </si>
  <si>
    <t>WD4</t>
  </si>
  <si>
    <t>WD5</t>
  </si>
  <si>
    <t>WD6</t>
  </si>
  <si>
    <t>WD7</t>
  </si>
  <si>
    <t>WD8</t>
  </si>
  <si>
    <t>WD9</t>
    <phoneticPr fontId="2"/>
  </si>
  <si>
    <t>WD10</t>
  </si>
  <si>
    <t>WD11</t>
  </si>
  <si>
    <t>両開き戸</t>
    <rPh sb="0" eb="2">
      <t>リョウヒラ</t>
    </rPh>
    <rPh sb="3" eb="4">
      <t>ト</t>
    </rPh>
    <phoneticPr fontId="2"/>
  </si>
  <si>
    <t>WD12</t>
  </si>
  <si>
    <t>WD13</t>
  </si>
  <si>
    <t>WD14</t>
  </si>
  <si>
    <t>WW1</t>
    <phoneticPr fontId="2"/>
  </si>
  <si>
    <t>WW5</t>
  </si>
  <si>
    <t>その他</t>
    <phoneticPr fontId="2"/>
  </si>
  <si>
    <t>ガラス飛散防止フィルム貼</t>
    <rPh sb="3" eb="5">
      <t>ヒサン</t>
    </rPh>
    <rPh sb="5" eb="7">
      <t>ボウシ</t>
    </rPh>
    <rPh sb="11" eb="12">
      <t>ハリ</t>
    </rPh>
    <phoneticPr fontId="2"/>
  </si>
  <si>
    <t>膳板･額縁</t>
    <rPh sb="0" eb="2">
      <t>ゼンイタ</t>
    </rPh>
    <rPh sb="3" eb="5">
      <t>ガクブチ</t>
    </rPh>
    <phoneticPr fontId="2"/>
  </si>
  <si>
    <t>MDF下地</t>
    <rPh sb="3" eb="5">
      <t>シタジ</t>
    </rPh>
    <phoneticPr fontId="2"/>
  </si>
  <si>
    <t>木目シート仕上</t>
    <rPh sb="0" eb="2">
      <t>モクメ</t>
    </rPh>
    <rPh sb="5" eb="7">
      <t>シア</t>
    </rPh>
    <phoneticPr fontId="2"/>
  </si>
  <si>
    <t>AD3</t>
    <phoneticPr fontId="2"/>
  </si>
  <si>
    <t>往復</t>
    <rPh sb="0" eb="2">
      <t>オウフク</t>
    </rPh>
    <phoneticPr fontId="2"/>
  </si>
  <si>
    <t>土間コンクリート</t>
    <rPh sb="0" eb="2">
      <t>ドマ</t>
    </rPh>
    <phoneticPr fontId="2"/>
  </si>
  <si>
    <t>アンカーボルト</t>
    <phoneticPr fontId="2"/>
  </si>
  <si>
    <t>HD用M16</t>
    <rPh sb="2" eb="3">
      <t>ヨウ</t>
    </rPh>
    <phoneticPr fontId="2"/>
  </si>
  <si>
    <t>本</t>
    <rPh sb="0" eb="1">
      <t>ホン</t>
    </rPh>
    <phoneticPr fontId="2"/>
  </si>
  <si>
    <t>基礎コンクリート天端均し</t>
    <rPh sb="0" eb="2">
      <t>キソ</t>
    </rPh>
    <rPh sb="8" eb="10">
      <t>テンタン</t>
    </rPh>
    <rPh sb="10" eb="11">
      <t>ナラ</t>
    </rPh>
    <phoneticPr fontId="2"/>
  </si>
  <si>
    <t>ｍ</t>
    <phoneticPr fontId="2"/>
  </si>
  <si>
    <t>(1)　躯体</t>
    <rPh sb="4" eb="6">
      <t>クタイ</t>
    </rPh>
    <phoneticPr fontId="5"/>
  </si>
  <si>
    <t>(2)　外部</t>
    <rPh sb="4" eb="6">
      <t>ガイブ</t>
    </rPh>
    <phoneticPr fontId="2"/>
  </si>
  <si>
    <t>(3)　内部</t>
    <rPh sb="4" eb="6">
      <t>ナイブ</t>
    </rPh>
    <phoneticPr fontId="2"/>
  </si>
  <si>
    <t>外部</t>
    <phoneticPr fontId="2"/>
  </si>
  <si>
    <t>ｔ12</t>
    <phoneticPr fontId="2"/>
  </si>
  <si>
    <t>㎡</t>
    <phoneticPr fontId="2"/>
  </si>
  <si>
    <t>R1</t>
    <phoneticPr fontId="2"/>
  </si>
  <si>
    <t>イソシアヌレートフォームｔ40</t>
    <phoneticPr fontId="2"/>
  </si>
  <si>
    <t>R2</t>
  </si>
  <si>
    <t>90×12</t>
    <phoneticPr fontId="2"/>
  </si>
  <si>
    <t>R3</t>
  </si>
  <si>
    <t>Y</t>
    <phoneticPr fontId="2"/>
  </si>
  <si>
    <t>雪止</t>
    <rPh sb="0" eb="1">
      <t>ユキ</t>
    </rPh>
    <rPh sb="1" eb="2">
      <t>ト</t>
    </rPh>
    <phoneticPr fontId="2"/>
  </si>
  <si>
    <t>L-50×50×4 固定金具@910</t>
    <rPh sb="10" eb="12">
      <t>コテイ</t>
    </rPh>
    <rPh sb="12" eb="14">
      <t>カナグ</t>
    </rPh>
    <phoneticPr fontId="2"/>
  </si>
  <si>
    <t>焼付塗装仕上 通し吊子押出</t>
    <rPh sb="0" eb="1">
      <t>ヤ</t>
    </rPh>
    <rPh sb="1" eb="2">
      <t>ツ</t>
    </rPh>
    <rPh sb="2" eb="4">
      <t>トソウ</t>
    </rPh>
    <rPh sb="4" eb="6">
      <t>シア</t>
    </rPh>
    <rPh sb="7" eb="8">
      <t>トオ</t>
    </rPh>
    <rPh sb="9" eb="10">
      <t>ツ</t>
    </rPh>
    <rPh sb="10" eb="11">
      <t>コ</t>
    </rPh>
    <rPh sb="11" eb="13">
      <t>オシダシ</t>
    </rPh>
    <phoneticPr fontId="2"/>
  </si>
  <si>
    <t>ゴムアスシートｔ1.0の上、ポリ</t>
    <phoneticPr fontId="2"/>
  </si>
  <si>
    <t>屋根</t>
    <phoneticPr fontId="2"/>
  </si>
  <si>
    <t>ｍ</t>
    <phoneticPr fontId="2"/>
  </si>
  <si>
    <t>T1</t>
    <phoneticPr fontId="2"/>
  </si>
  <si>
    <t>t1.0 W333 落葉除けフッ素ガ</t>
    <rPh sb="10" eb="12">
      <t>オチバ</t>
    </rPh>
    <rPh sb="12" eb="13">
      <t>ヨ</t>
    </rPh>
    <phoneticPr fontId="2"/>
  </si>
  <si>
    <t>ルバリウム鋼板t0.5</t>
    <phoneticPr fontId="2"/>
  </si>
  <si>
    <t>T2</t>
  </si>
  <si>
    <t>縦樋</t>
    <rPh sb="0" eb="1">
      <t>タテ</t>
    </rPh>
    <rPh sb="1" eb="2">
      <t>トイ</t>
    </rPh>
    <phoneticPr fontId="2"/>
  </si>
  <si>
    <t>ガルバリウム鋼板製 89φ</t>
    <rPh sb="8" eb="9">
      <t>セイ</t>
    </rPh>
    <phoneticPr fontId="2"/>
  </si>
  <si>
    <t>高耐候性特殊塗装</t>
    <rPh sb="0" eb="1">
      <t>コウ</t>
    </rPh>
    <rPh sb="1" eb="4">
      <t>タイコウセイ</t>
    </rPh>
    <rPh sb="4" eb="6">
      <t>トクシュ</t>
    </rPh>
    <rPh sb="6" eb="8">
      <t>トソウ</t>
    </rPh>
    <phoneticPr fontId="2"/>
  </si>
  <si>
    <t>杉板</t>
    <rPh sb="0" eb="2">
      <t>スギイタ</t>
    </rPh>
    <phoneticPr fontId="2"/>
  </si>
  <si>
    <t>OW1</t>
    <phoneticPr fontId="2"/>
  </si>
  <si>
    <t>ｔ9</t>
    <phoneticPr fontId="2"/>
  </si>
  <si>
    <t>OW2</t>
  </si>
  <si>
    <t>杉野地板</t>
    <phoneticPr fontId="2"/>
  </si>
  <si>
    <t>木下地</t>
    <phoneticPr fontId="2"/>
  </si>
  <si>
    <t>構造用合板</t>
    <phoneticPr fontId="2"/>
  </si>
  <si>
    <t>アルミ既製品</t>
    <rPh sb="3" eb="6">
      <t>キセイヒン</t>
    </rPh>
    <phoneticPr fontId="2"/>
  </si>
  <si>
    <t>か所</t>
    <rPh sb="1" eb="2">
      <t>ショ</t>
    </rPh>
    <phoneticPr fontId="2"/>
  </si>
  <si>
    <t>(1)　外部</t>
    <rPh sb="4" eb="6">
      <t>ガイブ</t>
    </rPh>
    <phoneticPr fontId="5"/>
  </si>
  <si>
    <t>(2)　内部</t>
    <rPh sb="4" eb="6">
      <t>ナイブ</t>
    </rPh>
    <phoneticPr fontId="2"/>
  </si>
  <si>
    <t>メッシュシート張り（外部足場）</t>
    <rPh sb="10" eb="12">
      <t>ガイブ</t>
    </rPh>
    <rPh sb="12" eb="14">
      <t>アシバ</t>
    </rPh>
    <phoneticPr fontId="2"/>
  </si>
  <si>
    <t>内部</t>
    <rPh sb="0" eb="2">
      <t>ナイブ</t>
    </rPh>
    <phoneticPr fontId="2"/>
  </si>
  <si>
    <t>床下地</t>
    <rPh sb="0" eb="1">
      <t>ユカ</t>
    </rPh>
    <rPh sb="1" eb="3">
      <t>シタジ</t>
    </rPh>
    <phoneticPr fontId="2"/>
  </si>
  <si>
    <t>ｆ3</t>
  </si>
  <si>
    <t>F1</t>
    <phoneticPr fontId="2"/>
  </si>
  <si>
    <t>F2</t>
  </si>
  <si>
    <t>F3</t>
  </si>
  <si>
    <t>F4</t>
  </si>
  <si>
    <t>F5</t>
  </si>
  <si>
    <t>巾木</t>
    <rPh sb="0" eb="2">
      <t>ハバキ</t>
    </rPh>
    <phoneticPr fontId="2"/>
  </si>
  <si>
    <t>左官（石･タイル含む）</t>
    <rPh sb="0" eb="2">
      <t>サカン</t>
    </rPh>
    <rPh sb="3" eb="4">
      <t>イシ</t>
    </rPh>
    <rPh sb="8" eb="9">
      <t>フク</t>
    </rPh>
    <phoneticPr fontId="2"/>
  </si>
  <si>
    <t>WBH60</t>
    <phoneticPr fontId="2"/>
  </si>
  <si>
    <t>VBH60</t>
    <phoneticPr fontId="2"/>
  </si>
  <si>
    <t>ｗ1</t>
    <phoneticPr fontId="2"/>
  </si>
  <si>
    <t>ｗ2</t>
  </si>
  <si>
    <t>ｗ3</t>
  </si>
  <si>
    <t>ｗ4</t>
  </si>
  <si>
    <t>W1</t>
    <phoneticPr fontId="2"/>
  </si>
  <si>
    <t>W2</t>
    <phoneticPr fontId="2"/>
  </si>
  <si>
    <t>W3</t>
  </si>
  <si>
    <t>W4</t>
  </si>
  <si>
    <t>W5</t>
  </si>
  <si>
    <t>三方枠</t>
    <rPh sb="0" eb="3">
      <t>サンホウワク</t>
    </rPh>
    <phoneticPr fontId="2"/>
  </si>
  <si>
    <t>天井下地</t>
    <rPh sb="0" eb="2">
      <t>テンジョウ</t>
    </rPh>
    <rPh sb="2" eb="4">
      <t>シタジ</t>
    </rPh>
    <phoneticPr fontId="2"/>
  </si>
  <si>
    <t>@225mm</t>
    <phoneticPr fontId="2"/>
  </si>
  <si>
    <t>LGS19</t>
    <phoneticPr fontId="2"/>
  </si>
  <si>
    <t>@300mm</t>
    <phoneticPr fontId="2"/>
  </si>
  <si>
    <t>@360mm</t>
    <phoneticPr fontId="2"/>
  </si>
  <si>
    <t>C1</t>
    <phoneticPr fontId="2"/>
  </si>
  <si>
    <t>C2</t>
  </si>
  <si>
    <t>C3</t>
  </si>
  <si>
    <t>壁掛式消火器ボックス</t>
    <rPh sb="0" eb="1">
      <t>カベ</t>
    </rPh>
    <rPh sb="1" eb="2">
      <t>カ</t>
    </rPh>
    <rPh sb="2" eb="3">
      <t>シキ</t>
    </rPh>
    <rPh sb="3" eb="6">
      <t>ショウカキ</t>
    </rPh>
    <phoneticPr fontId="2"/>
  </si>
  <si>
    <t>UFB-6F-3004-PWH</t>
    <phoneticPr fontId="2"/>
  </si>
  <si>
    <t>UFB-1F-2741N-MPL</t>
    <phoneticPr fontId="2"/>
  </si>
  <si>
    <t>F-01a</t>
    <phoneticPr fontId="2"/>
  </si>
  <si>
    <t>F-01b</t>
    <phoneticPr fontId="2"/>
  </si>
  <si>
    <t>F-01c</t>
    <phoneticPr fontId="2"/>
  </si>
  <si>
    <t>F-01d</t>
    <phoneticPr fontId="2"/>
  </si>
  <si>
    <t>ミニキッチン</t>
    <phoneticPr fontId="2"/>
  </si>
  <si>
    <t>ホワイトボード</t>
    <phoneticPr fontId="2"/>
  </si>
  <si>
    <t>1500×900</t>
    <phoneticPr fontId="2"/>
  </si>
  <si>
    <t>流し台</t>
    <rPh sb="0" eb="1">
      <t>ナガ</t>
    </rPh>
    <rPh sb="2" eb="3">
      <t>ダイ</t>
    </rPh>
    <phoneticPr fontId="2"/>
  </si>
  <si>
    <t>床XPS</t>
    <rPh sb="0" eb="1">
      <t>ユカ</t>
    </rPh>
    <phoneticPr fontId="2"/>
  </si>
  <si>
    <t>ｔ50×W500</t>
    <phoneticPr fontId="2"/>
  </si>
  <si>
    <t>(1)　内部</t>
    <phoneticPr fontId="5"/>
  </si>
  <si>
    <t>玄関2造作カウンター</t>
    <rPh sb="0" eb="2">
      <t>ゲンカン</t>
    </rPh>
    <rPh sb="3" eb="5">
      <t>ゾウサク</t>
    </rPh>
    <phoneticPr fontId="2"/>
  </si>
  <si>
    <t>片開き戸</t>
    <rPh sb="0" eb="2">
      <t>カタヒラ</t>
    </rPh>
    <rPh sb="3" eb="4">
      <t>ト</t>
    </rPh>
    <phoneticPr fontId="2"/>
  </si>
  <si>
    <t>アスファルト舗装（車道）</t>
    <rPh sb="6" eb="8">
      <t>ホソウ</t>
    </rPh>
    <rPh sb="9" eb="11">
      <t>シャドウ</t>
    </rPh>
    <phoneticPr fontId="2"/>
  </si>
  <si>
    <t>コンクリート舗装</t>
    <rPh sb="6" eb="8">
      <t>ホソウ</t>
    </rPh>
    <phoneticPr fontId="2"/>
  </si>
  <si>
    <t>磁器質タイル舗装</t>
    <rPh sb="0" eb="3">
      <t>ジキシツ</t>
    </rPh>
    <rPh sb="6" eb="8">
      <t>ホソウ</t>
    </rPh>
    <phoneticPr fontId="2"/>
  </si>
  <si>
    <t>磁器質タイル舗装 の通り</t>
    <rPh sb="10" eb="11">
      <t>トオ</t>
    </rPh>
    <phoneticPr fontId="2"/>
  </si>
  <si>
    <t>暗渠管撤去</t>
    <rPh sb="0" eb="2">
      <t>アンキョ</t>
    </rPh>
    <rPh sb="2" eb="3">
      <t>カン</t>
    </rPh>
    <rPh sb="3" eb="5">
      <t>テッキョ</t>
    </rPh>
    <phoneticPr fontId="2"/>
  </si>
  <si>
    <t>ジャンボ･タイプ（JT）</t>
    <phoneticPr fontId="2"/>
  </si>
  <si>
    <t>ビック･タイプ（BT）</t>
    <phoneticPr fontId="2"/>
  </si>
  <si>
    <t>ロング･タイプ（LT）</t>
    <phoneticPr fontId="2"/>
  </si>
  <si>
    <t>日除け</t>
    <rPh sb="0" eb="2">
      <t>ヒヨ</t>
    </rPh>
    <phoneticPr fontId="2"/>
  </si>
  <si>
    <t>水飲･足洗い</t>
    <rPh sb="0" eb="2">
      <t>ミズノ</t>
    </rPh>
    <rPh sb="3" eb="5">
      <t>アシアラ</t>
    </rPh>
    <phoneticPr fontId="2"/>
  </si>
  <si>
    <t>　　　　　遣方</t>
    <rPh sb="5" eb="7">
      <t>ヤカタ</t>
    </rPh>
    <phoneticPr fontId="2"/>
  </si>
  <si>
    <t>代価-1</t>
    <rPh sb="0" eb="2">
      <t>ダイカ</t>
    </rPh>
    <phoneticPr fontId="2"/>
  </si>
  <si>
    <t>代価-3</t>
    <rPh sb="0" eb="2">
      <t>ダイカ</t>
    </rPh>
    <phoneticPr fontId="2"/>
  </si>
  <si>
    <t>代価-4</t>
    <rPh sb="0" eb="2">
      <t>ダイカ</t>
    </rPh>
    <phoneticPr fontId="2"/>
  </si>
  <si>
    <t>代価-5</t>
    <rPh sb="0" eb="2">
      <t>ダイカ</t>
    </rPh>
    <phoneticPr fontId="2"/>
  </si>
  <si>
    <t>施P118</t>
    <phoneticPr fontId="2"/>
  </si>
  <si>
    <t>機械 つぼ、布掘</t>
    <phoneticPr fontId="2"/>
  </si>
  <si>
    <t>深2.5ｍ程度</t>
    <rPh sb="0" eb="1">
      <t>フカ</t>
    </rPh>
    <rPh sb="5" eb="7">
      <t>テイド</t>
    </rPh>
    <phoneticPr fontId="2"/>
  </si>
  <si>
    <t>代価-12</t>
    <rPh sb="0" eb="2">
      <t>ダイカ</t>
    </rPh>
    <phoneticPr fontId="2"/>
  </si>
  <si>
    <t>　　　　　床付け</t>
    <rPh sb="5" eb="6">
      <t>ユカ</t>
    </rPh>
    <rPh sb="6" eb="7">
      <t>ツ</t>
    </rPh>
    <phoneticPr fontId="5"/>
  </si>
  <si>
    <t>つぼ、布掘</t>
    <phoneticPr fontId="2"/>
  </si>
  <si>
    <t>　　　　　埋戻し</t>
    <rPh sb="5" eb="6">
      <t>ウ</t>
    </rPh>
    <rPh sb="6" eb="7">
      <t>モド</t>
    </rPh>
    <phoneticPr fontId="5"/>
  </si>
  <si>
    <t>　　　　　砂利地業</t>
    <rPh sb="5" eb="7">
      <t>ジャリ</t>
    </rPh>
    <rPh sb="7" eb="8">
      <t>ジ</t>
    </rPh>
    <rPh sb="8" eb="9">
      <t>ギョウ</t>
    </rPh>
    <phoneticPr fontId="5"/>
  </si>
  <si>
    <t>代価-14</t>
    <rPh sb="0" eb="2">
      <t>ダイカ</t>
    </rPh>
    <phoneticPr fontId="2"/>
  </si>
  <si>
    <t>代価-15</t>
    <rPh sb="0" eb="2">
      <t>ダイカ</t>
    </rPh>
    <phoneticPr fontId="2"/>
  </si>
  <si>
    <t>物P94</t>
    <phoneticPr fontId="2"/>
  </si>
  <si>
    <t>積P104</t>
    <phoneticPr fontId="2"/>
  </si>
  <si>
    <t>捨コンクリート</t>
    <rPh sb="0" eb="1">
      <t>ス</t>
    </rPh>
    <phoneticPr fontId="2"/>
  </si>
  <si>
    <t>　　　　　コンクリート打設手間</t>
    <rPh sb="11" eb="12">
      <t>ダ</t>
    </rPh>
    <rPh sb="12" eb="13">
      <t>セツ</t>
    </rPh>
    <rPh sb="13" eb="15">
      <t>テマ</t>
    </rPh>
    <phoneticPr fontId="5"/>
  </si>
  <si>
    <t>　　　　　ポンプ圧送</t>
    <rPh sb="8" eb="10">
      <t>アッソウ</t>
    </rPh>
    <phoneticPr fontId="2"/>
  </si>
  <si>
    <t>30㎥以上50㎥未満 圧送料共</t>
    <rPh sb="14" eb="15">
      <t>トモ</t>
    </rPh>
    <phoneticPr fontId="2"/>
  </si>
  <si>
    <t>代価-16</t>
    <rPh sb="0" eb="2">
      <t>ダイカ</t>
    </rPh>
    <phoneticPr fontId="2"/>
  </si>
  <si>
    <t>代価-17</t>
    <rPh sb="0" eb="2">
      <t>ダイカ</t>
    </rPh>
    <phoneticPr fontId="2"/>
  </si>
  <si>
    <t>（H2）</t>
    <phoneticPr fontId="2"/>
  </si>
  <si>
    <t>　　　　　鉄筋加工組立</t>
    <rPh sb="5" eb="7">
      <t>テッキン</t>
    </rPh>
    <rPh sb="7" eb="9">
      <t>カコウ</t>
    </rPh>
    <rPh sb="9" eb="11">
      <t>クミタテ</t>
    </rPh>
    <phoneticPr fontId="5"/>
  </si>
  <si>
    <t>施P192</t>
    <phoneticPr fontId="2"/>
  </si>
  <si>
    <t>代価-18</t>
    <rPh sb="0" eb="2">
      <t>ダイカ</t>
    </rPh>
    <phoneticPr fontId="2"/>
  </si>
  <si>
    <t>代価-19</t>
    <rPh sb="0" eb="2">
      <t>ダイカ</t>
    </rPh>
    <phoneticPr fontId="2"/>
  </si>
  <si>
    <t>　　　　　鉄筋運搬</t>
    <rPh sb="5" eb="7">
      <t>テッキン</t>
    </rPh>
    <rPh sb="7" eb="9">
      <t>ウンパン</t>
    </rPh>
    <phoneticPr fontId="5"/>
  </si>
  <si>
    <t>代価-20</t>
    <rPh sb="0" eb="2">
      <t>ダイカ</t>
    </rPh>
    <phoneticPr fontId="2"/>
  </si>
  <si>
    <t>代価-21</t>
    <rPh sb="0" eb="2">
      <t>ダイカ</t>
    </rPh>
    <phoneticPr fontId="2"/>
  </si>
  <si>
    <t>（平均算出のため0.5㎥）</t>
    <rPh sb="1" eb="3">
      <t>ヘイキン</t>
    </rPh>
    <rPh sb="3" eb="5">
      <t>サンシュツ</t>
    </rPh>
    <phoneticPr fontId="2"/>
  </si>
  <si>
    <t xml:space="preserve">Fｃ3N/m㎡ </t>
    <phoneticPr fontId="2"/>
  </si>
  <si>
    <t xml:space="preserve">Fｃ6N/m㎡ </t>
    <phoneticPr fontId="2"/>
  </si>
  <si>
    <t>代価-22</t>
    <rPh sb="0" eb="2">
      <t>ダイカ</t>
    </rPh>
    <phoneticPr fontId="2"/>
  </si>
  <si>
    <t>　　　　　普通合板型枠</t>
    <rPh sb="5" eb="7">
      <t>フツウ</t>
    </rPh>
    <rPh sb="7" eb="9">
      <t>ゴウハン</t>
    </rPh>
    <rPh sb="9" eb="11">
      <t>カタワク</t>
    </rPh>
    <phoneticPr fontId="5"/>
  </si>
  <si>
    <t>代価-23</t>
    <rPh sb="0" eb="2">
      <t>ダイカ</t>
    </rPh>
    <phoneticPr fontId="2"/>
  </si>
  <si>
    <t>代価-24</t>
    <rPh sb="0" eb="2">
      <t>ダイカ</t>
    </rPh>
    <phoneticPr fontId="2"/>
  </si>
  <si>
    <t>　　　　　型枠運搬</t>
    <rPh sb="5" eb="7">
      <t>カタワク</t>
    </rPh>
    <rPh sb="7" eb="9">
      <t>ウンパン</t>
    </rPh>
    <phoneticPr fontId="5"/>
  </si>
  <si>
    <t>代価-25</t>
    <rPh sb="0" eb="2">
      <t>ダイカ</t>
    </rPh>
    <phoneticPr fontId="2"/>
  </si>
  <si>
    <t>代価-26</t>
    <rPh sb="0" eb="2">
      <t>ダイカ</t>
    </rPh>
    <phoneticPr fontId="2"/>
  </si>
  <si>
    <t>代価-27</t>
    <rPh sb="0" eb="2">
      <t>ダイカ</t>
    </rPh>
    <phoneticPr fontId="2"/>
  </si>
  <si>
    <t>-25</t>
  </si>
  <si>
    <t>　　　　　アンカーボルト</t>
    <phoneticPr fontId="2"/>
  </si>
  <si>
    <t>間柱及び簡易なもの</t>
    <rPh sb="0" eb="2">
      <t>マバシラ</t>
    </rPh>
    <rPh sb="2" eb="3">
      <t>オヨ</t>
    </rPh>
    <rPh sb="4" eb="6">
      <t>カンイ</t>
    </rPh>
    <phoneticPr fontId="2"/>
  </si>
  <si>
    <t>　　　　　埋込み（B種）</t>
    <rPh sb="5" eb="6">
      <t>ウ</t>
    </rPh>
    <rPh sb="6" eb="7">
      <t>コ</t>
    </rPh>
    <rPh sb="10" eb="11">
      <t>シュ</t>
    </rPh>
    <phoneticPr fontId="5"/>
  </si>
  <si>
    <t>径13～16mm</t>
    <rPh sb="0" eb="1">
      <t>ケイ</t>
    </rPh>
    <phoneticPr fontId="2"/>
  </si>
  <si>
    <t>本</t>
    <rPh sb="0" eb="1">
      <t>ホン</t>
    </rPh>
    <phoneticPr fontId="5"/>
  </si>
  <si>
    <t>施P212</t>
    <phoneticPr fontId="2"/>
  </si>
  <si>
    <t>物P69</t>
    <phoneticPr fontId="2"/>
  </si>
  <si>
    <t>　　　　　アンカーボルト</t>
    <phoneticPr fontId="5"/>
  </si>
  <si>
    <t>積P68</t>
    <phoneticPr fontId="2"/>
  </si>
  <si>
    <t>M12×400mm</t>
    <phoneticPr fontId="2"/>
  </si>
  <si>
    <t>物P471</t>
    <phoneticPr fontId="2"/>
  </si>
  <si>
    <t>積P249</t>
    <phoneticPr fontId="2"/>
  </si>
  <si>
    <t>（1本当たり）</t>
    <rPh sb="2" eb="3">
      <t>ホン</t>
    </rPh>
    <rPh sb="3" eb="4">
      <t>ア</t>
    </rPh>
    <phoneticPr fontId="2"/>
  </si>
  <si>
    <t>-26</t>
  </si>
  <si>
    <t>M16×500mm</t>
    <phoneticPr fontId="2"/>
  </si>
  <si>
    <t>-27</t>
  </si>
  <si>
    <t>　　　　　笠木天端コンクリート</t>
    <rPh sb="5" eb="7">
      <t>カサキ</t>
    </rPh>
    <phoneticPr fontId="2"/>
  </si>
  <si>
    <t xml:space="preserve">幅300mm </t>
    <phoneticPr fontId="2"/>
  </si>
  <si>
    <t>　　　　　直均し仕上げ</t>
    <rPh sb="5" eb="6">
      <t>チョク</t>
    </rPh>
    <rPh sb="6" eb="7">
      <t>ナラ</t>
    </rPh>
    <rPh sb="8" eb="10">
      <t>シア</t>
    </rPh>
    <phoneticPr fontId="2"/>
  </si>
  <si>
    <t>施P28</t>
    <phoneticPr fontId="2"/>
  </si>
  <si>
    <t>（1ｍ当たり）</t>
    <rPh sb="3" eb="4">
      <t>ア</t>
    </rPh>
    <phoneticPr fontId="2"/>
  </si>
  <si>
    <t>スランプ15cm</t>
    <phoneticPr fontId="5"/>
  </si>
  <si>
    <t>-28</t>
  </si>
  <si>
    <t>施P282</t>
    <phoneticPr fontId="2"/>
  </si>
  <si>
    <t>施P318</t>
    <phoneticPr fontId="2"/>
  </si>
  <si>
    <t>（1か所当たり）</t>
    <rPh sb="3" eb="4">
      <t>ショ</t>
    </rPh>
    <rPh sb="4" eb="5">
      <t>ア</t>
    </rPh>
    <phoneticPr fontId="2"/>
  </si>
  <si>
    <t>-29</t>
  </si>
  <si>
    <t>代価-29</t>
    <rPh sb="0" eb="2">
      <t>ダイカ</t>
    </rPh>
    <phoneticPr fontId="2"/>
  </si>
  <si>
    <t>-30</t>
  </si>
  <si>
    <t>-31</t>
  </si>
  <si>
    <t>-32</t>
  </si>
  <si>
    <t>-33</t>
  </si>
  <si>
    <t>-34</t>
  </si>
  <si>
    <t>-35</t>
  </si>
  <si>
    <t>-36</t>
  </si>
  <si>
    <t>-37</t>
  </si>
  <si>
    <t>-38</t>
  </si>
  <si>
    <t>コP292</t>
    <phoneticPr fontId="2"/>
  </si>
  <si>
    <t>施P326</t>
    <phoneticPr fontId="2"/>
  </si>
  <si>
    <t>磁器質相当 無釉</t>
    <rPh sb="0" eb="3">
      <t>ジキシツ</t>
    </rPh>
    <rPh sb="3" eb="5">
      <t>ソウトウ</t>
    </rPh>
    <rPh sb="6" eb="7">
      <t>ム</t>
    </rPh>
    <rPh sb="7" eb="8">
      <t>ウワグスリ</t>
    </rPh>
    <phoneticPr fontId="2"/>
  </si>
  <si>
    <t>　　　　　床タイル張り</t>
    <rPh sb="5" eb="6">
      <t>ユカ</t>
    </rPh>
    <rPh sb="9" eb="10">
      <t>ハ</t>
    </rPh>
    <phoneticPr fontId="2"/>
  </si>
  <si>
    <t>施P272</t>
    <phoneticPr fontId="2"/>
  </si>
  <si>
    <t>-39</t>
  </si>
  <si>
    <t>-40</t>
  </si>
  <si>
    <t>-41</t>
  </si>
  <si>
    <t>（細幅物係数0.4）</t>
    <rPh sb="1" eb="3">
      <t>ホソハバ</t>
    </rPh>
    <rPh sb="3" eb="4">
      <t>モノ</t>
    </rPh>
    <rPh sb="4" eb="6">
      <t>ケイスウ</t>
    </rPh>
    <phoneticPr fontId="2"/>
  </si>
  <si>
    <t>-42</t>
  </si>
  <si>
    <t>-43</t>
  </si>
  <si>
    <t>-44</t>
  </si>
  <si>
    <t>　　　　　窓枠</t>
    <phoneticPr fontId="2"/>
  </si>
  <si>
    <t>引違い</t>
    <rPh sb="0" eb="2">
      <t>ヒキチガ</t>
    </rPh>
    <phoneticPr fontId="2"/>
  </si>
  <si>
    <t>　　　　　【手間のみ】</t>
    <phoneticPr fontId="2"/>
  </si>
  <si>
    <t>幅1800×高1200mm</t>
    <rPh sb="0" eb="1">
      <t>ハバ</t>
    </rPh>
    <rPh sb="6" eb="7">
      <t>タカ</t>
    </rPh>
    <phoneticPr fontId="2"/>
  </si>
  <si>
    <t>　　　　　集成材カウンター</t>
    <rPh sb="5" eb="8">
      <t>シュウセイザイ</t>
    </rPh>
    <phoneticPr fontId="5"/>
  </si>
  <si>
    <t>タモ</t>
    <phoneticPr fontId="2"/>
  </si>
  <si>
    <t>4000×30×450mm</t>
    <phoneticPr fontId="5"/>
  </si>
  <si>
    <t>積P250</t>
    <phoneticPr fontId="2"/>
  </si>
  <si>
    <t>木部細幅物（糸幅300mm以下）</t>
    <phoneticPr fontId="2"/>
  </si>
  <si>
    <t>　　　　　CL塗り</t>
    <rPh sb="7" eb="8">
      <t>ヌ</t>
    </rPh>
    <phoneticPr fontId="2"/>
  </si>
  <si>
    <t>B種 素地ごしらえB種共</t>
    <rPh sb="1" eb="2">
      <t>シュ</t>
    </rPh>
    <rPh sb="3" eb="5">
      <t>ソジ</t>
    </rPh>
    <rPh sb="11" eb="12">
      <t>トモ</t>
    </rPh>
    <phoneticPr fontId="5"/>
  </si>
  <si>
    <t>施P34</t>
    <phoneticPr fontId="2"/>
  </si>
  <si>
    <t>　　　　　ガラス清掃</t>
    <rPh sb="8" eb="10">
      <t>セイソウ</t>
    </rPh>
    <phoneticPr fontId="2"/>
  </si>
  <si>
    <t>ガラス両面</t>
    <rPh sb="3" eb="5">
      <t>リョウメン</t>
    </rPh>
    <phoneticPr fontId="2"/>
  </si>
  <si>
    <t xml:space="preserve">厚4.0mm </t>
    <phoneticPr fontId="2"/>
  </si>
  <si>
    <t>　　　　　強化ガラス</t>
    <rPh sb="5" eb="7">
      <t>キョウカ</t>
    </rPh>
    <phoneticPr fontId="5"/>
  </si>
  <si>
    <t>特寸2.0㎡以下　</t>
    <rPh sb="0" eb="1">
      <t>トク</t>
    </rPh>
    <rPh sb="1" eb="2">
      <t>スン</t>
    </rPh>
    <phoneticPr fontId="5"/>
  </si>
  <si>
    <t>施P364</t>
    <phoneticPr fontId="2"/>
  </si>
  <si>
    <t>　　　　　ガラスとめシーリング</t>
    <phoneticPr fontId="2"/>
  </si>
  <si>
    <t>片面5×5 バックアップ材共</t>
    <rPh sb="0" eb="2">
      <t>カタメン</t>
    </rPh>
    <phoneticPr fontId="2"/>
  </si>
  <si>
    <t>コP26</t>
    <phoneticPr fontId="2"/>
  </si>
  <si>
    <t xml:space="preserve">シリコーン系 1成分形 </t>
    <rPh sb="8" eb="10">
      <t>セイブン</t>
    </rPh>
    <rPh sb="10" eb="11">
      <t>ガタ</t>
    </rPh>
    <phoneticPr fontId="2"/>
  </si>
  <si>
    <t>施P32</t>
    <phoneticPr fontId="2"/>
  </si>
  <si>
    <t>-45</t>
  </si>
  <si>
    <t>-46</t>
  </si>
  <si>
    <t>-47</t>
  </si>
  <si>
    <t>コP254</t>
    <phoneticPr fontId="2"/>
  </si>
  <si>
    <t>木部</t>
    <rPh sb="0" eb="2">
      <t>モクブ</t>
    </rPh>
    <phoneticPr fontId="2"/>
  </si>
  <si>
    <t>-48</t>
  </si>
  <si>
    <t xml:space="preserve">木部 </t>
    <phoneticPr fontId="2"/>
  </si>
  <si>
    <t>　　　　　WP塗り</t>
    <rPh sb="7" eb="8">
      <t>ヌ</t>
    </rPh>
    <phoneticPr fontId="2"/>
  </si>
  <si>
    <t>B種</t>
    <phoneticPr fontId="2"/>
  </si>
  <si>
    <t>施P392</t>
    <phoneticPr fontId="2"/>
  </si>
  <si>
    <t>代価-48</t>
    <rPh sb="0" eb="2">
      <t>ダイカ</t>
    </rPh>
    <phoneticPr fontId="2"/>
  </si>
  <si>
    <t>-49</t>
  </si>
  <si>
    <t>コP342</t>
    <phoneticPr fontId="2"/>
  </si>
  <si>
    <t>　　　　　素地ごしらえ</t>
    <rPh sb="5" eb="7">
      <t>ソジ</t>
    </rPh>
    <phoneticPr fontId="2"/>
  </si>
  <si>
    <t>施P382</t>
    <phoneticPr fontId="2"/>
  </si>
  <si>
    <t>コンクリート・モルタル面　</t>
    <rPh sb="11" eb="12">
      <t>メン</t>
    </rPh>
    <phoneticPr fontId="2"/>
  </si>
  <si>
    <t>　　　　　NAD塗り</t>
    <rPh sb="8" eb="9">
      <t>ヌ</t>
    </rPh>
    <phoneticPr fontId="2"/>
  </si>
  <si>
    <t>B種</t>
    <rPh sb="1" eb="2">
      <t>シュ</t>
    </rPh>
    <phoneticPr fontId="5"/>
  </si>
  <si>
    <t>施P384</t>
    <phoneticPr fontId="2"/>
  </si>
  <si>
    <t>-50</t>
  </si>
  <si>
    <t>けい酸カルシウム板・</t>
    <phoneticPr fontId="2"/>
  </si>
  <si>
    <t>モルタル面</t>
    <phoneticPr fontId="2"/>
  </si>
  <si>
    <t>-51</t>
  </si>
  <si>
    <t>　　　　　OS塗り</t>
    <rPh sb="7" eb="8">
      <t>ヌ</t>
    </rPh>
    <phoneticPr fontId="2"/>
  </si>
  <si>
    <t>代価-51</t>
    <rPh sb="0" eb="2">
      <t>ダイカ</t>
    </rPh>
    <phoneticPr fontId="2"/>
  </si>
  <si>
    <t>汚れ除去の上</t>
    <phoneticPr fontId="2"/>
  </si>
  <si>
    <t>-52</t>
  </si>
  <si>
    <t>-53</t>
  </si>
  <si>
    <t>代価-53</t>
    <rPh sb="0" eb="2">
      <t>ダイカ</t>
    </rPh>
    <phoneticPr fontId="2"/>
  </si>
  <si>
    <t>-54</t>
  </si>
  <si>
    <t>代価-54</t>
    <rPh sb="0" eb="2">
      <t>ダイカ</t>
    </rPh>
    <phoneticPr fontId="2"/>
  </si>
  <si>
    <t>-55</t>
  </si>
  <si>
    <t>コP32</t>
    <phoneticPr fontId="2"/>
  </si>
  <si>
    <t>施P38</t>
    <phoneticPr fontId="2"/>
  </si>
  <si>
    <t>代価-55</t>
    <rPh sb="0" eb="2">
      <t>ダイカ</t>
    </rPh>
    <phoneticPr fontId="2"/>
  </si>
  <si>
    <t>代価-56</t>
    <rPh sb="0" eb="2">
      <t>ダイカ</t>
    </rPh>
    <phoneticPr fontId="2"/>
  </si>
  <si>
    <t>-56</t>
  </si>
  <si>
    <t>施P416</t>
    <phoneticPr fontId="2"/>
  </si>
  <si>
    <t>-57</t>
  </si>
  <si>
    <t>　　　　　壁合成樹脂発泡材</t>
    <phoneticPr fontId="2"/>
  </si>
  <si>
    <t xml:space="preserve">ポリスチレンフォーム </t>
    <phoneticPr fontId="2"/>
  </si>
  <si>
    <t>　　　　　張り</t>
    <rPh sb="5" eb="6">
      <t>ハ</t>
    </rPh>
    <phoneticPr fontId="2"/>
  </si>
  <si>
    <t>厚50mm</t>
    <rPh sb="0" eb="1">
      <t>アツ</t>
    </rPh>
    <phoneticPr fontId="2"/>
  </si>
  <si>
    <t>　　　　　せっこうボード</t>
    <phoneticPr fontId="2"/>
  </si>
  <si>
    <t>枚</t>
    <rPh sb="0" eb="1">
      <t>マイ</t>
    </rPh>
    <phoneticPr fontId="5"/>
  </si>
  <si>
    <t>（材）</t>
    <phoneticPr fontId="2"/>
  </si>
  <si>
    <t>　　　　　その他（内外装）</t>
    <rPh sb="7" eb="8">
      <t>タ</t>
    </rPh>
    <rPh sb="9" eb="12">
      <t>ナイガイソウ</t>
    </rPh>
    <phoneticPr fontId="2"/>
  </si>
  <si>
    <t>×15～23％の中間値+1％</t>
    <phoneticPr fontId="2"/>
  </si>
  <si>
    <t>物P516</t>
    <phoneticPr fontId="2"/>
  </si>
  <si>
    <t>　　　　　押出法ポリスチレン</t>
    <rPh sb="5" eb="7">
      <t>オシダシ</t>
    </rPh>
    <rPh sb="7" eb="8">
      <t>ホウ</t>
    </rPh>
    <phoneticPr fontId="2"/>
  </si>
  <si>
    <t>　　　　　フォーム断熱材</t>
    <rPh sb="9" eb="12">
      <t>ダンネツザイ</t>
    </rPh>
    <phoneticPr fontId="2"/>
  </si>
  <si>
    <t>2種ｂＡ</t>
    <rPh sb="1" eb="2">
      <t>シュ</t>
    </rPh>
    <phoneticPr fontId="2"/>
  </si>
  <si>
    <t>3種ｂＡ</t>
    <rPh sb="1" eb="2">
      <t>シュ</t>
    </rPh>
    <phoneticPr fontId="2"/>
  </si>
  <si>
    <t>厚50×幅910×長1820mm</t>
    <rPh sb="0" eb="1">
      <t>アツ</t>
    </rPh>
    <rPh sb="4" eb="5">
      <t>ハバ</t>
    </rPh>
    <rPh sb="9" eb="10">
      <t>ナガ</t>
    </rPh>
    <phoneticPr fontId="2"/>
  </si>
  <si>
    <t>（1.6562㎡/枚×所要数量1.05㎡）</t>
    <rPh sb="11" eb="15">
      <t>ショヨウスウリョウ</t>
    </rPh>
    <phoneticPr fontId="2"/>
  </si>
  <si>
    <t>代価-58</t>
    <rPh sb="0" eb="2">
      <t>ダイカ</t>
    </rPh>
    <phoneticPr fontId="2"/>
  </si>
  <si>
    <t>-58</t>
  </si>
  <si>
    <t>-59</t>
  </si>
  <si>
    <t xml:space="preserve">厚9.5mm </t>
    <phoneticPr fontId="2"/>
  </si>
  <si>
    <t>　　　　　壁せっこうボード張り</t>
    <rPh sb="5" eb="6">
      <t>カベ</t>
    </rPh>
    <rPh sb="13" eb="14">
      <t>ハ</t>
    </rPh>
    <phoneticPr fontId="2"/>
  </si>
  <si>
    <t>準不燃 突付け</t>
    <rPh sb="0" eb="1">
      <t>ジュン</t>
    </rPh>
    <rPh sb="1" eb="3">
      <t>フネン</t>
    </rPh>
    <rPh sb="4" eb="6">
      <t>ツキツ</t>
    </rPh>
    <phoneticPr fontId="2"/>
  </si>
  <si>
    <t>不燃 突付け</t>
    <rPh sb="0" eb="2">
      <t>フネン</t>
    </rPh>
    <rPh sb="3" eb="5">
      <t>ツキツ</t>
    </rPh>
    <phoneticPr fontId="2"/>
  </si>
  <si>
    <t>コP374</t>
    <phoneticPr fontId="2"/>
  </si>
  <si>
    <t>-60</t>
  </si>
  <si>
    <t>-61</t>
  </si>
  <si>
    <t>コP30</t>
    <phoneticPr fontId="2"/>
  </si>
  <si>
    <t>施P36</t>
    <phoneticPr fontId="2"/>
  </si>
  <si>
    <t>代価-63</t>
    <rPh sb="0" eb="2">
      <t>ダイカ</t>
    </rPh>
    <phoneticPr fontId="2"/>
  </si>
  <si>
    <t xml:space="preserve">厚2.0mm </t>
    <phoneticPr fontId="2"/>
  </si>
  <si>
    <t>　　　　　ビニル床シート張り</t>
    <rPh sb="8" eb="9">
      <t>ユカ</t>
    </rPh>
    <rPh sb="12" eb="13">
      <t>ハ</t>
    </rPh>
    <phoneticPr fontId="2"/>
  </si>
  <si>
    <t>無地 FS</t>
    <rPh sb="0" eb="2">
      <t>ムジ</t>
    </rPh>
    <phoneticPr fontId="2"/>
  </si>
  <si>
    <t>（所要数量1.05㎡）</t>
    <rPh sb="1" eb="5">
      <t>ショヨウスウリョウ</t>
    </rPh>
    <phoneticPr fontId="2"/>
  </si>
  <si>
    <t>物P504</t>
    <phoneticPr fontId="2"/>
  </si>
  <si>
    <t>　　　　　複層ビニル床シート</t>
    <rPh sb="5" eb="7">
      <t>フクソウ</t>
    </rPh>
    <rPh sb="10" eb="11">
      <t>ユカ</t>
    </rPh>
    <phoneticPr fontId="2"/>
  </si>
  <si>
    <t>-62</t>
  </si>
  <si>
    <t>公（ロンシール工業㈱）</t>
    <rPh sb="0" eb="1">
      <t>コウ</t>
    </rPh>
    <rPh sb="7" eb="9">
      <t>コウギョウ</t>
    </rPh>
    <phoneticPr fontId="2"/>
  </si>
  <si>
    <t>ロンMokuCT</t>
    <phoneticPr fontId="2"/>
  </si>
  <si>
    <t>-63</t>
  </si>
  <si>
    <t>サニタリウムアルファ</t>
    <phoneticPr fontId="2"/>
  </si>
  <si>
    <t>ウェルリウムCT</t>
    <phoneticPr fontId="2"/>
  </si>
  <si>
    <t>ロンレイドASコンフォート</t>
    <phoneticPr fontId="2"/>
  </si>
  <si>
    <t xml:space="preserve">厚12.5mm </t>
    <phoneticPr fontId="2"/>
  </si>
  <si>
    <t>　　　　　継目処理</t>
    <rPh sb="5" eb="6">
      <t>ツ</t>
    </rPh>
    <rPh sb="6" eb="7">
      <t>メ</t>
    </rPh>
    <rPh sb="7" eb="9">
      <t>ショリ</t>
    </rPh>
    <phoneticPr fontId="2"/>
  </si>
  <si>
    <t>V目地工法</t>
    <rPh sb="1" eb="3">
      <t>メジ</t>
    </rPh>
    <rPh sb="3" eb="5">
      <t>コウホウ</t>
    </rPh>
    <phoneticPr fontId="2"/>
  </si>
  <si>
    <t>　　　　　壁シージング</t>
    <phoneticPr fontId="2"/>
  </si>
  <si>
    <t>　　　　　せっこうボード張り</t>
    <rPh sb="12" eb="13">
      <t>ハ</t>
    </rPh>
    <phoneticPr fontId="2"/>
  </si>
  <si>
    <t>施P420</t>
    <phoneticPr fontId="2"/>
  </si>
  <si>
    <t>　　　　　壁化粧けい酸</t>
    <phoneticPr fontId="2"/>
  </si>
  <si>
    <t>厚6.0mm 不燃</t>
    <phoneticPr fontId="2"/>
  </si>
  <si>
    <t>　　　　　カルシウム板張り</t>
    <rPh sb="11" eb="12">
      <t>ハ</t>
    </rPh>
    <phoneticPr fontId="2"/>
  </si>
  <si>
    <t>アルミジョイナー共</t>
    <rPh sb="8" eb="9">
      <t>トモ</t>
    </rPh>
    <phoneticPr fontId="2"/>
  </si>
  <si>
    <t>施P422</t>
    <phoneticPr fontId="2"/>
  </si>
  <si>
    <t>　　　　　天井廻り縁</t>
    <rPh sb="5" eb="7">
      <t>テンジョウ</t>
    </rPh>
    <rPh sb="7" eb="8">
      <t>マワ</t>
    </rPh>
    <rPh sb="9" eb="10">
      <t>フチ</t>
    </rPh>
    <phoneticPr fontId="2"/>
  </si>
  <si>
    <t>突付け</t>
    <rPh sb="0" eb="2">
      <t>ツキツ</t>
    </rPh>
    <phoneticPr fontId="2"/>
  </si>
  <si>
    <t>施P424</t>
    <phoneticPr fontId="2"/>
  </si>
  <si>
    <t>掲示板</t>
    <rPh sb="0" eb="3">
      <t>ケイジバン</t>
    </rPh>
    <phoneticPr fontId="2"/>
  </si>
  <si>
    <t>仮囲い</t>
    <rPh sb="0" eb="2">
      <t>カリカコ</t>
    </rPh>
    <phoneticPr fontId="2"/>
  </si>
  <si>
    <t>門扉</t>
    <rPh sb="0" eb="2">
      <t>モンピ</t>
    </rPh>
    <phoneticPr fontId="2"/>
  </si>
  <si>
    <t>通用口</t>
    <rPh sb="0" eb="3">
      <t>ツウヨウグチ</t>
    </rPh>
    <phoneticPr fontId="2"/>
  </si>
  <si>
    <t>敷鉄板</t>
    <rPh sb="0" eb="1">
      <t>シ</t>
    </rPh>
    <rPh sb="1" eb="3">
      <t>テッパン</t>
    </rPh>
    <phoneticPr fontId="2"/>
  </si>
  <si>
    <t>別紙明細-1</t>
    <rPh sb="0" eb="2">
      <t>ベッシ</t>
    </rPh>
    <rPh sb="2" eb="4">
      <t>メイサイ</t>
    </rPh>
    <phoneticPr fontId="2"/>
  </si>
  <si>
    <t>別紙明細-2</t>
    <rPh sb="0" eb="2">
      <t>ベッシ</t>
    </rPh>
    <rPh sb="2" eb="4">
      <t>メイサイ</t>
    </rPh>
    <phoneticPr fontId="2"/>
  </si>
  <si>
    <t>別紙明細-3</t>
    <rPh sb="0" eb="2">
      <t>ベッシ</t>
    </rPh>
    <rPh sb="2" eb="4">
      <t>メイサイ</t>
    </rPh>
    <phoneticPr fontId="2"/>
  </si>
  <si>
    <t xml:space="preserve">16t </t>
    <phoneticPr fontId="2"/>
  </si>
  <si>
    <t>5×20尺×40枚</t>
    <rPh sb="4" eb="5">
      <t>シャク</t>
    </rPh>
    <rPh sb="8" eb="9">
      <t>マイ</t>
    </rPh>
    <phoneticPr fontId="2"/>
  </si>
  <si>
    <t>シート張りH=2000</t>
    <rPh sb="3" eb="4">
      <t>ハ</t>
    </rPh>
    <phoneticPr fontId="2"/>
  </si>
  <si>
    <t>2か月</t>
    <rPh sb="2" eb="3">
      <t>ツキ</t>
    </rPh>
    <phoneticPr fontId="2"/>
  </si>
  <si>
    <t xml:space="preserve">フェンスバリケードH=1800 </t>
    <phoneticPr fontId="2"/>
  </si>
  <si>
    <t>クロスゲートW6.0×H1.8ｍ</t>
    <phoneticPr fontId="2"/>
  </si>
  <si>
    <t>鋼製片開きドアW0.9×H2.0ｍ</t>
    <rPh sb="0" eb="2">
      <t>コウセイ</t>
    </rPh>
    <rPh sb="2" eb="3">
      <t>カタ</t>
    </rPh>
    <rPh sb="3" eb="4">
      <t>ビラ</t>
    </rPh>
    <phoneticPr fontId="2"/>
  </si>
  <si>
    <t>施P370</t>
    <phoneticPr fontId="2"/>
  </si>
  <si>
    <t>　　　　　捨コンクリート</t>
    <phoneticPr fontId="2"/>
  </si>
  <si>
    <t>　　　　　（人力打設）</t>
    <rPh sb="6" eb="8">
      <t>ジンリョク</t>
    </rPh>
    <rPh sb="8" eb="10">
      <t>ダセツ</t>
    </rPh>
    <phoneticPr fontId="5"/>
  </si>
  <si>
    <t>隅遣方</t>
    <rPh sb="0" eb="1">
      <t>スミ</t>
    </rPh>
    <phoneticPr fontId="2"/>
  </si>
  <si>
    <t>人力</t>
    <rPh sb="0" eb="2">
      <t>ジンリョク</t>
    </rPh>
    <phoneticPr fontId="2"/>
  </si>
  <si>
    <t>（0.05t/㎥×鉄筋構成比率60%×所要数量104%）</t>
    <rPh sb="9" eb="11">
      <t>テッキン</t>
    </rPh>
    <rPh sb="11" eb="13">
      <t>コウセイ</t>
    </rPh>
    <rPh sb="13" eb="15">
      <t>ヒリツ</t>
    </rPh>
    <rPh sb="19" eb="23">
      <t>ショヨウスウリョウ</t>
    </rPh>
    <phoneticPr fontId="2"/>
  </si>
  <si>
    <t>　　　　　異形鉄筋</t>
    <rPh sb="5" eb="7">
      <t>イケイ</t>
    </rPh>
    <rPh sb="7" eb="9">
      <t>テッキン</t>
    </rPh>
    <phoneticPr fontId="5"/>
  </si>
  <si>
    <t>（0.05t/㎥×鉄筋構成比率40%×所要数量104%）</t>
    <rPh sb="9" eb="11">
      <t>テッキン</t>
    </rPh>
    <rPh sb="11" eb="13">
      <t>コウセイ</t>
    </rPh>
    <rPh sb="13" eb="15">
      <t>ヒリツ</t>
    </rPh>
    <rPh sb="19" eb="23">
      <t>ショヨウスウリョウ</t>
    </rPh>
    <phoneticPr fontId="2"/>
  </si>
  <si>
    <t>擁壁､囲障の基礎等</t>
    <rPh sb="0" eb="2">
      <t>ヨウヘキ</t>
    </rPh>
    <rPh sb="3" eb="5">
      <t>イショウ</t>
    </rPh>
    <rPh sb="6" eb="8">
      <t>キソ</t>
    </rPh>
    <rPh sb="8" eb="9">
      <t>トウ</t>
    </rPh>
    <phoneticPr fontId="2"/>
  </si>
  <si>
    <t>壁式構造 地上軸部 B種</t>
    <rPh sb="0" eb="1">
      <t>カベ</t>
    </rPh>
    <rPh sb="1" eb="2">
      <t>シキ</t>
    </rPh>
    <rPh sb="2" eb="4">
      <t>コウゾウ</t>
    </rPh>
    <rPh sb="5" eb="7">
      <t>チジョウ</t>
    </rPh>
    <rPh sb="7" eb="8">
      <t>ジク</t>
    </rPh>
    <rPh sb="8" eb="9">
      <t>ブ</t>
    </rPh>
    <phoneticPr fontId="2"/>
  </si>
  <si>
    <t>　　　　　打放し合板型枠</t>
    <rPh sb="5" eb="6">
      <t>ウ</t>
    </rPh>
    <rPh sb="6" eb="7">
      <t>ハナ</t>
    </rPh>
    <rPh sb="8" eb="10">
      <t>ゴウハン</t>
    </rPh>
    <rPh sb="10" eb="12">
      <t>カタワク</t>
    </rPh>
    <phoneticPr fontId="5"/>
  </si>
  <si>
    <t>階高2.8ｍ程度</t>
    <rPh sb="0" eb="1">
      <t>カイ</t>
    </rPh>
    <rPh sb="1" eb="2">
      <t>タカ</t>
    </rPh>
    <rPh sb="6" eb="8">
      <t>テイド</t>
    </rPh>
    <phoneticPr fontId="2"/>
  </si>
  <si>
    <t>施P274</t>
    <phoneticPr fontId="2"/>
  </si>
  <si>
    <t>平遣方</t>
    <rPh sb="0" eb="1">
      <t>ヒラ</t>
    </rPh>
    <phoneticPr fontId="2"/>
  </si>
  <si>
    <t>密粒度アスコン（再生材）</t>
    <rPh sb="0" eb="3">
      <t>ミツリュウド</t>
    </rPh>
    <phoneticPr fontId="2"/>
  </si>
  <si>
    <t>　　　　　アスファルト舗装</t>
    <rPh sb="11" eb="13">
      <t>ホソウ</t>
    </rPh>
    <phoneticPr fontId="2"/>
  </si>
  <si>
    <t>A-5-15 施工規模2000㎡以下</t>
    <rPh sb="16" eb="18">
      <t>イカ</t>
    </rPh>
    <phoneticPr fontId="2"/>
  </si>
  <si>
    <t>A-3-10 施工規模500㎡以下</t>
    <rPh sb="15" eb="17">
      <t>イカ</t>
    </rPh>
    <phoneticPr fontId="2"/>
  </si>
  <si>
    <t>　　　　　コンクリート舗装</t>
    <rPh sb="11" eb="13">
      <t>ホソウ</t>
    </rPh>
    <phoneticPr fontId="2"/>
  </si>
  <si>
    <t>C-7-10</t>
    <phoneticPr fontId="2"/>
  </si>
  <si>
    <t>C-15-15</t>
    <phoneticPr fontId="2"/>
  </si>
  <si>
    <t xml:space="preserve">厚37mm  </t>
    <phoneticPr fontId="2"/>
  </si>
  <si>
    <t>　　　　　床モルタル塗り</t>
    <rPh sb="5" eb="6">
      <t>ユカ</t>
    </rPh>
    <rPh sb="10" eb="11">
      <t>ヌ</t>
    </rPh>
    <phoneticPr fontId="2"/>
  </si>
  <si>
    <t>一般タイル下地塗り 木ごて</t>
    <phoneticPr fontId="2"/>
  </si>
  <si>
    <t>　　　　　地中配管</t>
    <rPh sb="5" eb="7">
      <t>チチュウ</t>
    </rPh>
    <rPh sb="7" eb="9">
      <t>ハイカン</t>
    </rPh>
    <phoneticPr fontId="2"/>
  </si>
  <si>
    <t>VP200</t>
    <phoneticPr fontId="2"/>
  </si>
  <si>
    <t>施P578</t>
    <phoneticPr fontId="2"/>
  </si>
  <si>
    <t>VP150</t>
    <phoneticPr fontId="2"/>
  </si>
  <si>
    <t>VP100</t>
    <phoneticPr fontId="2"/>
  </si>
  <si>
    <t>　　　　　GT</t>
    <phoneticPr fontId="2"/>
  </si>
  <si>
    <t>SUS製</t>
    <rPh sb="3" eb="4">
      <t>セイ</t>
    </rPh>
    <phoneticPr fontId="2"/>
  </si>
  <si>
    <t>ｔ20ノンスリップ</t>
    <phoneticPr fontId="2"/>
  </si>
  <si>
    <t>磁器質相当 施釉</t>
    <rPh sb="0" eb="3">
      <t>ジキシツ</t>
    </rPh>
    <rPh sb="3" eb="5">
      <t>ソウトウ</t>
    </rPh>
    <rPh sb="6" eb="7">
      <t>セ</t>
    </rPh>
    <rPh sb="7" eb="8">
      <t>ウワグスリ</t>
    </rPh>
    <phoneticPr fontId="2"/>
  </si>
  <si>
    <t>　　　　　モザイクタイル張り</t>
    <rPh sb="12" eb="13">
      <t>ハ</t>
    </rPh>
    <phoneticPr fontId="2"/>
  </si>
  <si>
    <t xml:space="preserve">50mm角 モザイクタイル張り </t>
    <rPh sb="4" eb="5">
      <t>カク</t>
    </rPh>
    <rPh sb="13" eb="14">
      <t>ハ</t>
    </rPh>
    <phoneticPr fontId="2"/>
  </si>
  <si>
    <t>　　　　　CB</t>
    <phoneticPr fontId="2"/>
  </si>
  <si>
    <t>ｔ100</t>
    <phoneticPr fontId="2"/>
  </si>
  <si>
    <t>CB</t>
    <phoneticPr fontId="2"/>
  </si>
  <si>
    <t>　　　　　外壁コンクリート</t>
    <rPh sb="5" eb="7">
      <t>ガイヘキ</t>
    </rPh>
    <phoneticPr fontId="5"/>
  </si>
  <si>
    <t>　　　　　ブロック帳壁</t>
    <rPh sb="9" eb="10">
      <t>チョウ</t>
    </rPh>
    <rPh sb="10" eb="11">
      <t>カベ</t>
    </rPh>
    <phoneticPr fontId="5"/>
  </si>
  <si>
    <t>空洞ブロックC（16）</t>
    <rPh sb="0" eb="2">
      <t>クウドウ</t>
    </rPh>
    <phoneticPr fontId="2"/>
  </si>
  <si>
    <t>100mm</t>
    <phoneticPr fontId="2"/>
  </si>
  <si>
    <t>　　　　　普通作業員</t>
    <rPh sb="5" eb="7">
      <t>フツウ</t>
    </rPh>
    <rPh sb="7" eb="10">
      <t>サギョウイン</t>
    </rPh>
    <phoneticPr fontId="5"/>
  </si>
  <si>
    <t>人</t>
    <rPh sb="0" eb="1">
      <t>ヒト</t>
    </rPh>
    <phoneticPr fontId="5"/>
  </si>
  <si>
    <t>公共工事設計労務単価</t>
    <rPh sb="7" eb="8">
      <t>ム</t>
    </rPh>
    <rPh sb="8" eb="10">
      <t>タンカ</t>
    </rPh>
    <phoneticPr fontId="2"/>
  </si>
  <si>
    <t>　　　　　建築ブロック工</t>
    <rPh sb="5" eb="7">
      <t>ケンチク</t>
    </rPh>
    <rPh sb="11" eb="12">
      <t>コウ</t>
    </rPh>
    <phoneticPr fontId="2"/>
  </si>
  <si>
    <t>　　　　　（東京都）</t>
    <rPh sb="6" eb="9">
      <t>トウキョウト</t>
    </rPh>
    <phoneticPr fontId="5"/>
  </si>
  <si>
    <t>　　　　　（既製コンクリート）</t>
    <rPh sb="6" eb="8">
      <t>キセイ</t>
    </rPh>
    <phoneticPr fontId="2"/>
  </si>
  <si>
    <t>　　　　　その他</t>
    <phoneticPr fontId="2"/>
  </si>
  <si>
    <t>（材、労）</t>
    <rPh sb="1" eb="2">
      <t>ザイ</t>
    </rPh>
    <rPh sb="3" eb="4">
      <t>ロウ</t>
    </rPh>
    <phoneticPr fontId="2"/>
  </si>
  <si>
    <t>厚30mm</t>
    <rPh sb="0" eb="1">
      <t>アツ</t>
    </rPh>
    <phoneticPr fontId="2"/>
  </si>
  <si>
    <t>　　　　　床防水モルタル塗り</t>
    <rPh sb="5" eb="6">
      <t>ユカ</t>
    </rPh>
    <rPh sb="6" eb="8">
      <t>ボウスイ</t>
    </rPh>
    <rPh sb="12" eb="13">
      <t>ヌ</t>
    </rPh>
    <phoneticPr fontId="2"/>
  </si>
  <si>
    <t>金ごて</t>
    <rPh sb="0" eb="1">
      <t>キン</t>
    </rPh>
    <phoneticPr fontId="2"/>
  </si>
  <si>
    <t>工作物の基礎等</t>
    <rPh sb="0" eb="3">
      <t>コウサクブツ</t>
    </rPh>
    <rPh sb="4" eb="6">
      <t>キソ</t>
    </rPh>
    <rPh sb="6" eb="7">
      <t>トウ</t>
    </rPh>
    <phoneticPr fontId="2"/>
  </si>
  <si>
    <t xml:space="preserve">25t </t>
    <phoneticPr fontId="2"/>
  </si>
  <si>
    <t>マP51</t>
    <phoneticPr fontId="2"/>
  </si>
  <si>
    <t>　　　　　ガードフェンス</t>
    <phoneticPr fontId="2"/>
  </si>
  <si>
    <t>マP50</t>
    <phoneticPr fontId="2"/>
  </si>
  <si>
    <t>　　　　　ガードフェンス運搬</t>
    <rPh sb="12" eb="14">
      <t>ウンパン</t>
    </rPh>
    <phoneticPr fontId="2"/>
  </si>
  <si>
    <t>　　　　　</t>
    <phoneticPr fontId="2"/>
  </si>
  <si>
    <t>　　　　　その他（仮設）</t>
    <rPh sb="9" eb="11">
      <t>カセツ</t>
    </rPh>
    <phoneticPr fontId="2"/>
  </si>
  <si>
    <t>（労）</t>
    <rPh sb="1" eb="2">
      <t>ロウ</t>
    </rPh>
    <phoneticPr fontId="2"/>
  </si>
  <si>
    <t>×20～30％の中間値+1％</t>
    <phoneticPr fontId="2"/>
  </si>
  <si>
    <t>　　　　　運転手（一般）</t>
    <rPh sb="5" eb="8">
      <t>ウンテンシュ</t>
    </rPh>
    <rPh sb="9" eb="11">
      <t>イッパン</t>
    </rPh>
    <phoneticPr fontId="5"/>
  </si>
  <si>
    <t>施P106</t>
    <phoneticPr fontId="2"/>
  </si>
  <si>
    <t>施P104</t>
    <phoneticPr fontId="2"/>
  </si>
  <si>
    <t>　　　　　交通誘導警備員B</t>
    <rPh sb="5" eb="7">
      <t>コウツウ</t>
    </rPh>
    <rPh sb="7" eb="9">
      <t>ユウドウ</t>
    </rPh>
    <rPh sb="9" eb="12">
      <t>ケイビイン</t>
    </rPh>
    <phoneticPr fontId="5"/>
  </si>
  <si>
    <t>（1人当たり）</t>
    <rPh sb="2" eb="3">
      <t>ニン</t>
    </rPh>
    <rPh sb="3" eb="4">
      <t>ア</t>
    </rPh>
    <phoneticPr fontId="2"/>
  </si>
  <si>
    <t>見（大建工業㈱）</t>
    <rPh sb="0" eb="1">
      <t>ミ</t>
    </rPh>
    <rPh sb="2" eb="6">
      <t>ダイケンコウギョウ</t>
    </rPh>
    <phoneticPr fontId="2"/>
  </si>
  <si>
    <t>組</t>
    <rPh sb="0" eb="1">
      <t>ク</t>
    </rPh>
    <phoneticPr fontId="5"/>
  </si>
  <si>
    <t>個</t>
    <rPh sb="0" eb="1">
      <t>コ</t>
    </rPh>
    <phoneticPr fontId="5"/>
  </si>
  <si>
    <t>　　　　　床下地板張り</t>
    <phoneticPr fontId="2"/>
  </si>
  <si>
    <t xml:space="preserve">ラワン合板程度 </t>
    <phoneticPr fontId="2"/>
  </si>
  <si>
    <t>　　　　　【手間のみ】</t>
    <rPh sb="6" eb="8">
      <t>テマ</t>
    </rPh>
    <phoneticPr fontId="2"/>
  </si>
  <si>
    <t>突付け張り</t>
    <rPh sb="0" eb="2">
      <t>ツキツ</t>
    </rPh>
    <rPh sb="3" eb="4">
      <t>ハ</t>
    </rPh>
    <phoneticPr fontId="2"/>
  </si>
  <si>
    <t>　　　　　構造用合板</t>
    <rPh sb="5" eb="8">
      <t>コウゾウヨウ</t>
    </rPh>
    <rPh sb="8" eb="10">
      <t>ゴウハン</t>
    </rPh>
    <phoneticPr fontId="2"/>
  </si>
  <si>
    <t>厚12×幅910×長1820mm</t>
    <rPh sb="0" eb="1">
      <t>アツ</t>
    </rPh>
    <rPh sb="4" eb="5">
      <t>ハバ</t>
    </rPh>
    <rPh sb="9" eb="10">
      <t>ナガ</t>
    </rPh>
    <phoneticPr fontId="2"/>
  </si>
  <si>
    <t>（1.6562㎡/枚×所要数量1.1㎡）</t>
    <rPh sb="11" eb="15">
      <t>ショヨウスウリョウ</t>
    </rPh>
    <phoneticPr fontId="2"/>
  </si>
  <si>
    <t>積P616</t>
    <phoneticPr fontId="2"/>
  </si>
  <si>
    <t>　（令和6年度版 工事歩掛要覧 表・建・12-2 羽目板張り）</t>
    <rPh sb="2" eb="4">
      <t>レイワ</t>
    </rPh>
    <rPh sb="5" eb="6">
      <t>ネン</t>
    </rPh>
    <rPh sb="6" eb="7">
      <t>ド</t>
    </rPh>
    <rPh sb="7" eb="8">
      <t>バン</t>
    </rPh>
    <rPh sb="9" eb="11">
      <t>コウジ</t>
    </rPh>
    <rPh sb="11" eb="12">
      <t>ブ</t>
    </rPh>
    <rPh sb="12" eb="13">
      <t>ガカリ</t>
    </rPh>
    <rPh sb="13" eb="15">
      <t>ヨウラン</t>
    </rPh>
    <rPh sb="18" eb="19">
      <t>ケン</t>
    </rPh>
    <rPh sb="25" eb="28">
      <t>ハメイタ</t>
    </rPh>
    <rPh sb="28" eb="29">
      <t>ハ</t>
    </rPh>
    <phoneticPr fontId="2"/>
  </si>
  <si>
    <t>積P243</t>
    <phoneticPr fontId="2"/>
  </si>
  <si>
    <t xml:space="preserve">鉄丸釘 </t>
    <phoneticPr fontId="5"/>
  </si>
  <si>
    <t>物P56</t>
    <phoneticPr fontId="2"/>
  </si>
  <si>
    <t>　　　　　くぎ</t>
    <phoneticPr fontId="5"/>
  </si>
  <si>
    <t>N50 #12 長さ50mm</t>
    <phoneticPr fontId="2"/>
  </si>
  <si>
    <t>kg</t>
    <phoneticPr fontId="5"/>
  </si>
  <si>
    <t>積P52</t>
    <phoneticPr fontId="2"/>
  </si>
  <si>
    <t>　　　　　大工</t>
    <rPh sb="5" eb="6">
      <t>ダイ</t>
    </rPh>
    <rPh sb="6" eb="7">
      <t>ク</t>
    </rPh>
    <phoneticPr fontId="5"/>
  </si>
  <si>
    <t>　　　　　その他（木工）</t>
    <rPh sb="7" eb="8">
      <t>タ</t>
    </rPh>
    <rPh sb="9" eb="11">
      <t>モッコウ</t>
    </rPh>
    <phoneticPr fontId="2"/>
  </si>
  <si>
    <t>　　　　　板材</t>
    <rPh sb="5" eb="6">
      <t>イタ</t>
    </rPh>
    <rPh sb="6" eb="7">
      <t>ザイ</t>
    </rPh>
    <phoneticPr fontId="2"/>
  </si>
  <si>
    <t>杉 特1等</t>
    <rPh sb="0" eb="1">
      <t>スギ</t>
    </rPh>
    <phoneticPr fontId="5"/>
  </si>
  <si>
    <t>長3.65～4.0ｍ×厚1.3cm</t>
    <rPh sb="0" eb="1">
      <t>ナガ</t>
    </rPh>
    <rPh sb="11" eb="12">
      <t>アツ</t>
    </rPh>
    <phoneticPr fontId="2"/>
  </si>
  <si>
    <t>長3.65～4.0ｍ×厚2.4cm</t>
    <rPh sb="0" eb="1">
      <t>ナガ</t>
    </rPh>
    <rPh sb="11" eb="12">
      <t>アツ</t>
    </rPh>
    <phoneticPr fontId="2"/>
  </si>
  <si>
    <t>　　　　　造作材施工費</t>
    <rPh sb="5" eb="8">
      <t>ゾウサクザイ</t>
    </rPh>
    <rPh sb="8" eb="11">
      <t>セコウヒ</t>
    </rPh>
    <phoneticPr fontId="2"/>
  </si>
  <si>
    <t>大工15人工</t>
    <rPh sb="0" eb="2">
      <t>ダイク</t>
    </rPh>
    <rPh sb="4" eb="6">
      <t>ニンク</t>
    </rPh>
    <phoneticPr fontId="2"/>
  </si>
  <si>
    <t>コP256</t>
    <phoneticPr fontId="2"/>
  </si>
  <si>
    <t>　　　　　壁下地板張り</t>
    <phoneticPr fontId="2"/>
  </si>
  <si>
    <t>ラワン合板</t>
    <rPh sb="3" eb="5">
      <t>ゴウハン</t>
    </rPh>
    <phoneticPr fontId="2"/>
  </si>
  <si>
    <t>厚9×幅910×長1820mm</t>
    <rPh sb="0" eb="1">
      <t>アツ</t>
    </rPh>
    <rPh sb="3" eb="4">
      <t>ハバ</t>
    </rPh>
    <rPh sb="8" eb="9">
      <t>ナガ</t>
    </rPh>
    <phoneticPr fontId="2"/>
  </si>
  <si>
    <t xml:space="preserve">特類（針葉樹） </t>
    <rPh sb="0" eb="1">
      <t>トク</t>
    </rPh>
    <rPh sb="1" eb="2">
      <t>ルイ</t>
    </rPh>
    <rPh sb="3" eb="6">
      <t>シンヨウジュ</t>
    </rPh>
    <phoneticPr fontId="2"/>
  </si>
  <si>
    <t>　　　　　床下地板張り</t>
    <rPh sb="5" eb="6">
      <t>ユカ</t>
    </rPh>
    <rPh sb="6" eb="7">
      <t>シタ</t>
    </rPh>
    <rPh sb="7" eb="8">
      <t>ジ</t>
    </rPh>
    <rPh sb="8" eb="9">
      <t>イタ</t>
    </rPh>
    <rPh sb="9" eb="10">
      <t>ハ</t>
    </rPh>
    <phoneticPr fontId="2"/>
  </si>
  <si>
    <t>ｆ4</t>
    <phoneticPr fontId="2"/>
  </si>
  <si>
    <t>コP284</t>
    <phoneticPr fontId="2"/>
  </si>
  <si>
    <t>施P278</t>
    <phoneticPr fontId="2"/>
  </si>
  <si>
    <t>大壁</t>
    <rPh sb="0" eb="2">
      <t>オオカベ</t>
    </rPh>
    <phoneticPr fontId="2"/>
  </si>
  <si>
    <t>見（綿半ｿﾘｭｰｼｮﾝｽﾞ㈱）</t>
    <rPh sb="0" eb="1">
      <t>ミ</t>
    </rPh>
    <rPh sb="2" eb="4">
      <t>ワタハン</t>
    </rPh>
    <phoneticPr fontId="2"/>
  </si>
  <si>
    <t>見（㈱セラミック広大）</t>
    <rPh sb="0" eb="1">
      <t>ミ</t>
    </rPh>
    <rPh sb="8" eb="9">
      <t>ヒロシ</t>
    </rPh>
    <rPh sb="9" eb="10">
      <t>ダイ</t>
    </rPh>
    <phoneticPr fontId="2"/>
  </si>
  <si>
    <t>　　　　　日除け</t>
    <phoneticPr fontId="2"/>
  </si>
  <si>
    <t>　　　　　出入口枠</t>
    <phoneticPr fontId="2"/>
  </si>
  <si>
    <t>両開き</t>
    <rPh sb="0" eb="1">
      <t>リョウ</t>
    </rPh>
    <rPh sb="1" eb="2">
      <t>ヒラ</t>
    </rPh>
    <phoneticPr fontId="2"/>
  </si>
  <si>
    <t>幅1800×高2000mm</t>
    <rPh sb="0" eb="1">
      <t>ハバ</t>
    </rPh>
    <rPh sb="6" eb="7">
      <t>タカ</t>
    </rPh>
    <phoneticPr fontId="2"/>
  </si>
  <si>
    <t>施P354</t>
    <phoneticPr fontId="2"/>
  </si>
  <si>
    <t>　　　　　取付け</t>
    <phoneticPr fontId="2"/>
  </si>
  <si>
    <t>引違い窓</t>
    <rPh sb="0" eb="2">
      <t>ヒキチガ</t>
    </rPh>
    <rPh sb="3" eb="4">
      <t>マド</t>
    </rPh>
    <phoneticPr fontId="2"/>
  </si>
  <si>
    <t>片開き､片引きドア</t>
    <rPh sb="0" eb="2">
      <t>カタヒラ</t>
    </rPh>
    <rPh sb="4" eb="6">
      <t>カタヒ</t>
    </rPh>
    <phoneticPr fontId="2"/>
  </si>
  <si>
    <t>すべり出し窓</t>
    <rPh sb="3" eb="4">
      <t>ダ</t>
    </rPh>
    <rPh sb="5" eb="6">
      <t>マド</t>
    </rPh>
    <phoneticPr fontId="2"/>
  </si>
  <si>
    <t>（1式当たり）</t>
    <rPh sb="2" eb="3">
      <t>シキ</t>
    </rPh>
    <rPh sb="3" eb="4">
      <t>ア</t>
    </rPh>
    <phoneticPr fontId="2"/>
  </si>
  <si>
    <t>片開き</t>
    <rPh sb="0" eb="1">
      <t>カタ</t>
    </rPh>
    <rPh sb="1" eb="2">
      <t>ヒラ</t>
    </rPh>
    <phoneticPr fontId="2"/>
  </si>
  <si>
    <t>幅900×高2000mm</t>
    <rPh sb="0" eb="1">
      <t>ハバ</t>
    </rPh>
    <rPh sb="5" eb="6">
      <t>タカ</t>
    </rPh>
    <phoneticPr fontId="2"/>
  </si>
  <si>
    <t>1本用</t>
    <rPh sb="1" eb="2">
      <t>ホン</t>
    </rPh>
    <rPh sb="2" eb="3">
      <t>ヨウ</t>
    </rPh>
    <phoneticPr fontId="2"/>
  </si>
  <si>
    <t>施P600</t>
    <phoneticPr fontId="2"/>
  </si>
  <si>
    <t>　　　　　消火器保管箱</t>
    <phoneticPr fontId="2"/>
  </si>
  <si>
    <t>　　　　　消火器ボックス</t>
    <phoneticPr fontId="2"/>
  </si>
  <si>
    <t>ピクトグラフ 持出</t>
    <rPh sb="7" eb="9">
      <t>モチダシ</t>
    </rPh>
    <phoneticPr fontId="2"/>
  </si>
  <si>
    <t>室名札 平付</t>
    <rPh sb="0" eb="3">
      <t>シツメイフダ</t>
    </rPh>
    <phoneticPr fontId="2"/>
  </si>
  <si>
    <t>　　　　　敷居</t>
    <phoneticPr fontId="2"/>
  </si>
  <si>
    <t>100×40mm程度</t>
    <rPh sb="8" eb="10">
      <t>テイド</t>
    </rPh>
    <phoneticPr fontId="2"/>
  </si>
  <si>
    <t>　　　　　スガツネ</t>
    <phoneticPr fontId="2"/>
  </si>
  <si>
    <t>　　　　　玉付き回転フック</t>
    <rPh sb="5" eb="6">
      <t>タマ</t>
    </rPh>
    <rPh sb="6" eb="7">
      <t>ツ</t>
    </rPh>
    <rPh sb="8" eb="10">
      <t>カイテン</t>
    </rPh>
    <phoneticPr fontId="2"/>
  </si>
  <si>
    <t>TK-45F</t>
    <phoneticPr fontId="2"/>
  </si>
  <si>
    <t>　山梨県大月市初狩町下初狩1144</t>
    <rPh sb="1" eb="4">
      <t>ヤマナシケン</t>
    </rPh>
    <rPh sb="4" eb="7">
      <t>オオツキシ</t>
    </rPh>
    <rPh sb="7" eb="10">
      <t>ハツカリマチ</t>
    </rPh>
    <rPh sb="10" eb="11">
      <t>シモ</t>
    </rPh>
    <rPh sb="11" eb="13">
      <t>ハツカリ</t>
    </rPh>
    <phoneticPr fontId="6"/>
  </si>
  <si>
    <t>　マ　→　建築工事積算実務マニュアル令和7年度版</t>
    <phoneticPr fontId="5"/>
  </si>
  <si>
    <t>カラーガルバリウム鋼板ｔ0.4</t>
    <phoneticPr fontId="2"/>
  </si>
  <si>
    <t>軒先部分</t>
    <rPh sb="0" eb="2">
      <t>ノキサキ</t>
    </rPh>
    <rPh sb="2" eb="4">
      <t>ブブン</t>
    </rPh>
    <phoneticPr fontId="2"/>
  </si>
  <si>
    <t>ケラバ部分</t>
    <rPh sb="3" eb="5">
      <t>ブブン</t>
    </rPh>
    <phoneticPr fontId="2"/>
  </si>
  <si>
    <t>片棟部分</t>
    <rPh sb="0" eb="2">
      <t>カタムネ</t>
    </rPh>
    <rPh sb="2" eb="4">
      <t>ブブン</t>
    </rPh>
    <phoneticPr fontId="2"/>
  </si>
  <si>
    <t>水上外壁取合い部分</t>
    <rPh sb="0" eb="1">
      <t>ミズ</t>
    </rPh>
    <rPh sb="1" eb="2">
      <t>カミ</t>
    </rPh>
    <rPh sb="2" eb="4">
      <t>ガイヘキ</t>
    </rPh>
    <rPh sb="4" eb="6">
      <t>トリア</t>
    </rPh>
    <rPh sb="7" eb="9">
      <t>ブブン</t>
    </rPh>
    <phoneticPr fontId="2"/>
  </si>
  <si>
    <t>流れ側外壁取合い部分</t>
    <rPh sb="0" eb="1">
      <t>ナガ</t>
    </rPh>
    <rPh sb="2" eb="3">
      <t>ガワ</t>
    </rPh>
    <phoneticPr fontId="2"/>
  </si>
  <si>
    <t>ゴムアスシートｔ1.0の上、</t>
    <phoneticPr fontId="2"/>
  </si>
  <si>
    <t>嵌合立平葺き 発砲ポリエチ</t>
    <rPh sb="0" eb="1">
      <t>ハ</t>
    </rPh>
    <rPh sb="1" eb="2">
      <t>ゴウ</t>
    </rPh>
    <rPh sb="2" eb="3">
      <t>タチ</t>
    </rPh>
    <rPh sb="3" eb="4">
      <t>ヒラ</t>
    </rPh>
    <rPh sb="4" eb="5">
      <t>フ</t>
    </rPh>
    <phoneticPr fontId="2"/>
  </si>
  <si>
    <t>レンフォームｔ2裏貼</t>
    <phoneticPr fontId="2"/>
  </si>
  <si>
    <t>ゴムアスシートｔ1.0の上、カラ</t>
    <phoneticPr fontId="2"/>
  </si>
  <si>
    <t>嵌合式立平葺き 発砲ポリエ</t>
    <rPh sb="0" eb="1">
      <t>ハ</t>
    </rPh>
    <rPh sb="1" eb="2">
      <t>ゴウ</t>
    </rPh>
    <rPh sb="2" eb="3">
      <t>シキ</t>
    </rPh>
    <rPh sb="3" eb="4">
      <t>タチ</t>
    </rPh>
    <rPh sb="4" eb="5">
      <t>ヒラ</t>
    </rPh>
    <rPh sb="5" eb="6">
      <t>フ</t>
    </rPh>
    <phoneticPr fontId="2"/>
  </si>
  <si>
    <t>チレンフォームｔ2裏貼</t>
    <phoneticPr fontId="2"/>
  </si>
  <si>
    <t>ーガルバリウム鋼板ｔ0.4 嵌合</t>
    <phoneticPr fontId="2"/>
  </si>
  <si>
    <t>式立平葺き 発砲ポリエチレン</t>
    <phoneticPr fontId="2"/>
  </si>
  <si>
    <t>フォームｔ2裏貼</t>
    <phoneticPr fontId="2"/>
  </si>
  <si>
    <t>形材 アルマイト処理品</t>
    <rPh sb="0" eb="1">
      <t>ガタ</t>
    </rPh>
    <rPh sb="1" eb="2">
      <t>ザイ</t>
    </rPh>
    <rPh sb="8" eb="11">
      <t>ショリヒン</t>
    </rPh>
    <phoneticPr fontId="2"/>
  </si>
  <si>
    <t>軒樋</t>
    <rPh sb="0" eb="1">
      <t>ノキ</t>
    </rPh>
    <rPh sb="1" eb="2">
      <t>トイ</t>
    </rPh>
    <phoneticPr fontId="2"/>
  </si>
  <si>
    <t>両面カラーガルバリウム鋼板</t>
    <rPh sb="0" eb="2">
      <t>リョウメン</t>
    </rPh>
    <phoneticPr fontId="2"/>
  </si>
  <si>
    <t>運搬費</t>
    <rPh sb="0" eb="3">
      <t>ウンパンヒ</t>
    </rPh>
    <phoneticPr fontId="2"/>
  </si>
  <si>
    <t>片引き吊戸片袖</t>
    <rPh sb="0" eb="2">
      <t>カタヒ</t>
    </rPh>
    <rPh sb="3" eb="4">
      <t>ツ</t>
    </rPh>
    <rPh sb="4" eb="5">
      <t>ト</t>
    </rPh>
    <rPh sb="5" eb="7">
      <t>カタソデ</t>
    </rPh>
    <phoneticPr fontId="2"/>
  </si>
  <si>
    <t>公称幅1760×高さ2000</t>
    <rPh sb="0" eb="2">
      <t>コウショウ</t>
    </rPh>
    <rPh sb="2" eb="3">
      <t>ハバ</t>
    </rPh>
    <rPh sb="8" eb="9">
      <t>タカ</t>
    </rPh>
    <phoneticPr fontId="2"/>
  </si>
  <si>
    <t>コンコードS30 D2仕様 F03N）同等</t>
    <rPh sb="11" eb="13">
      <t>シヨウ</t>
    </rPh>
    <rPh sb="19" eb="21">
      <t>ドウトウ</t>
    </rPh>
    <phoneticPr fontId="2"/>
  </si>
  <si>
    <t>公称幅800×高さ2000</t>
    <rPh sb="0" eb="2">
      <t>コウショウ</t>
    </rPh>
    <rPh sb="2" eb="3">
      <t>ハバ</t>
    </rPh>
    <rPh sb="7" eb="8">
      <t>タカ</t>
    </rPh>
    <phoneticPr fontId="2"/>
  </si>
  <si>
    <t>YKKap（エピソードⅡNEO）</t>
    <phoneticPr fontId="2"/>
  </si>
  <si>
    <t>勝手口ドア）同等品</t>
    <rPh sb="0" eb="3">
      <t>カッテグチ</t>
    </rPh>
    <rPh sb="6" eb="9">
      <t>ドウトウヒン</t>
    </rPh>
    <phoneticPr fontId="2"/>
  </si>
  <si>
    <t>AD4</t>
  </si>
  <si>
    <t>AD5</t>
  </si>
  <si>
    <t>公称幅770×高さ2000</t>
    <rPh sb="0" eb="2">
      <t>コウショウ</t>
    </rPh>
    <rPh sb="2" eb="3">
      <t>ハバ</t>
    </rPh>
    <rPh sb="7" eb="8">
      <t>タカ</t>
    </rPh>
    <phoneticPr fontId="2"/>
  </si>
  <si>
    <t>鋼製軽量建具</t>
    <rPh sb="0" eb="2">
      <t>コウセイ</t>
    </rPh>
    <rPh sb="2" eb="4">
      <t>ケイリョウ</t>
    </rPh>
    <phoneticPr fontId="2"/>
  </si>
  <si>
    <t>LSD1</t>
    <phoneticPr fontId="2"/>
  </si>
  <si>
    <t>移動間仕切</t>
    <rPh sb="0" eb="2">
      <t>イドウ</t>
    </rPh>
    <rPh sb="2" eb="5">
      <t>マジキ</t>
    </rPh>
    <phoneticPr fontId="2"/>
  </si>
  <si>
    <t>公称幅5312×高さ2320</t>
    <rPh sb="0" eb="2">
      <t>コウショウ</t>
    </rPh>
    <rPh sb="2" eb="3">
      <t>ハバ</t>
    </rPh>
    <rPh sb="8" eb="9">
      <t>タカ</t>
    </rPh>
    <phoneticPr fontId="2"/>
  </si>
  <si>
    <t>小松ウォール工業（LW-60GB-P）</t>
    <rPh sb="0" eb="2">
      <t>コマツ</t>
    </rPh>
    <rPh sb="6" eb="8">
      <t>コウギョウ</t>
    </rPh>
    <phoneticPr fontId="2"/>
  </si>
  <si>
    <t>同等</t>
    <phoneticPr fontId="2"/>
  </si>
  <si>
    <t>ステンレス製建具</t>
    <rPh sb="5" eb="6">
      <t>セイ</t>
    </rPh>
    <rPh sb="6" eb="8">
      <t>タテグ</t>
    </rPh>
    <phoneticPr fontId="2"/>
  </si>
  <si>
    <t>SF1</t>
    <phoneticPr fontId="2"/>
  </si>
  <si>
    <t>四方枠</t>
    <rPh sb="0" eb="3">
      <t>ヨンホウワク</t>
    </rPh>
    <phoneticPr fontId="2"/>
  </si>
  <si>
    <t>公称幅1280×高さ1150</t>
    <rPh sb="0" eb="2">
      <t>コウショウ</t>
    </rPh>
    <rPh sb="2" eb="3">
      <t>ハバ</t>
    </rPh>
    <rPh sb="8" eb="9">
      <t>タカ</t>
    </rPh>
    <phoneticPr fontId="2"/>
  </si>
  <si>
    <t>4枚引違い吊戸</t>
    <rPh sb="1" eb="2">
      <t>マイ</t>
    </rPh>
    <phoneticPr fontId="2"/>
  </si>
  <si>
    <t>公称幅2700×高さ1997</t>
    <rPh sb="0" eb="2">
      <t>コウショウ</t>
    </rPh>
    <rPh sb="2" eb="3">
      <t>ハバ</t>
    </rPh>
    <rPh sb="8" eb="9">
      <t>タカ</t>
    </rPh>
    <phoneticPr fontId="2"/>
  </si>
  <si>
    <t>公称幅2200×高さ1952</t>
    <rPh sb="0" eb="2">
      <t>コウショウ</t>
    </rPh>
    <rPh sb="2" eb="3">
      <t>ハバ</t>
    </rPh>
    <rPh sb="8" eb="9">
      <t>タカ</t>
    </rPh>
    <phoneticPr fontId="2"/>
  </si>
  <si>
    <t>公称幅2260×高さ1952</t>
    <rPh sb="0" eb="2">
      <t>コウショウ</t>
    </rPh>
    <rPh sb="2" eb="3">
      <t>ハバ</t>
    </rPh>
    <rPh sb="8" eb="9">
      <t>タカ</t>
    </rPh>
    <phoneticPr fontId="2"/>
  </si>
  <si>
    <t>引違い戸</t>
    <rPh sb="0" eb="2">
      <t>ヒキチガ</t>
    </rPh>
    <rPh sb="3" eb="4">
      <t>ト</t>
    </rPh>
    <phoneticPr fontId="2"/>
  </si>
  <si>
    <t>公称幅1573×高さ1952</t>
    <rPh sb="0" eb="2">
      <t>コウショウ</t>
    </rPh>
    <rPh sb="2" eb="3">
      <t>ハバ</t>
    </rPh>
    <rPh sb="8" eb="9">
      <t>タカ</t>
    </rPh>
    <phoneticPr fontId="2"/>
  </si>
  <si>
    <t>片引き吊戸</t>
    <rPh sb="0" eb="2">
      <t>カタヒ</t>
    </rPh>
    <rPh sb="3" eb="4">
      <t>ツ</t>
    </rPh>
    <rPh sb="4" eb="5">
      <t>ト</t>
    </rPh>
    <phoneticPr fontId="2"/>
  </si>
  <si>
    <t>公称幅800×高さ1952</t>
    <rPh sb="0" eb="2">
      <t>コウショウ</t>
    </rPh>
    <rPh sb="2" eb="3">
      <t>ハバ</t>
    </rPh>
    <rPh sb="7" eb="8">
      <t>タカ</t>
    </rPh>
    <phoneticPr fontId="2"/>
  </si>
  <si>
    <t>公称幅600×高さ1952</t>
    <rPh sb="0" eb="2">
      <t>コウショウ</t>
    </rPh>
    <rPh sb="2" eb="3">
      <t>ハバ</t>
    </rPh>
    <rPh sb="7" eb="8">
      <t>タカ</t>
    </rPh>
    <phoneticPr fontId="2"/>
  </si>
  <si>
    <t>公称幅970×高さ2009</t>
    <rPh sb="0" eb="2">
      <t>コウショウ</t>
    </rPh>
    <rPh sb="2" eb="3">
      <t>ハバ</t>
    </rPh>
    <rPh sb="7" eb="8">
      <t>タカ</t>
    </rPh>
    <phoneticPr fontId="2"/>
  </si>
  <si>
    <t>公称幅800×高さ2009</t>
    <rPh sb="0" eb="2">
      <t>コウショウ</t>
    </rPh>
    <rPh sb="2" eb="3">
      <t>ハバ</t>
    </rPh>
    <rPh sb="7" eb="8">
      <t>タカ</t>
    </rPh>
    <phoneticPr fontId="2"/>
  </si>
  <si>
    <t>公称幅1250×高さ2008</t>
    <rPh sb="0" eb="2">
      <t>コウショウ</t>
    </rPh>
    <rPh sb="2" eb="3">
      <t>ハバ</t>
    </rPh>
    <rPh sb="8" eb="9">
      <t>タカ</t>
    </rPh>
    <phoneticPr fontId="2"/>
  </si>
  <si>
    <t>片開き戸</t>
    <rPh sb="0" eb="1">
      <t>カタ</t>
    </rPh>
    <rPh sb="1" eb="2">
      <t>ビラ</t>
    </rPh>
    <rPh sb="3" eb="4">
      <t>ト</t>
    </rPh>
    <phoneticPr fontId="2"/>
  </si>
  <si>
    <t>片開き防音戸</t>
    <rPh sb="0" eb="1">
      <t>カタ</t>
    </rPh>
    <rPh sb="1" eb="2">
      <t>ビラ</t>
    </rPh>
    <rPh sb="3" eb="5">
      <t>ボウオン</t>
    </rPh>
    <rPh sb="5" eb="6">
      <t>ト</t>
    </rPh>
    <phoneticPr fontId="2"/>
  </si>
  <si>
    <t>公称幅775×高さ2009</t>
    <rPh sb="0" eb="2">
      <t>コウショウ</t>
    </rPh>
    <rPh sb="2" eb="3">
      <t>ハバ</t>
    </rPh>
    <rPh sb="7" eb="8">
      <t>タカ</t>
    </rPh>
    <phoneticPr fontId="2"/>
  </si>
  <si>
    <t>公称幅600×高さ2009</t>
    <rPh sb="0" eb="2">
      <t>コウショウ</t>
    </rPh>
    <rPh sb="2" eb="3">
      <t>ハバ</t>
    </rPh>
    <rPh sb="7" eb="8">
      <t>タカ</t>
    </rPh>
    <phoneticPr fontId="2"/>
  </si>
  <si>
    <t>公称幅800×高さ1994</t>
    <rPh sb="0" eb="2">
      <t>コウショウ</t>
    </rPh>
    <rPh sb="2" eb="3">
      <t>ハバ</t>
    </rPh>
    <rPh sb="7" eb="8">
      <t>タカ</t>
    </rPh>
    <phoneticPr fontId="2"/>
  </si>
  <si>
    <t>公称幅1780×高さ2400</t>
    <rPh sb="0" eb="2">
      <t>コウショウ</t>
    </rPh>
    <rPh sb="2" eb="3">
      <t>ハバ</t>
    </rPh>
    <rPh sb="8" eb="9">
      <t>タカ</t>
    </rPh>
    <phoneticPr fontId="2"/>
  </si>
  <si>
    <t>公称幅1280×高さ700</t>
    <rPh sb="0" eb="2">
      <t>コウショウ</t>
    </rPh>
    <rPh sb="2" eb="3">
      <t>ハバ</t>
    </rPh>
    <rPh sb="8" eb="9">
      <t>タカ</t>
    </rPh>
    <phoneticPr fontId="2"/>
  </si>
  <si>
    <t>すべり出し</t>
    <phoneticPr fontId="2"/>
  </si>
  <si>
    <t>公称幅694×高さ244</t>
    <rPh sb="0" eb="2">
      <t>コウショウ</t>
    </rPh>
    <rPh sb="2" eb="3">
      <t>ハバ</t>
    </rPh>
    <rPh sb="7" eb="8">
      <t>タカ</t>
    </rPh>
    <phoneticPr fontId="2"/>
  </si>
  <si>
    <t>引き違い</t>
    <phoneticPr fontId="2"/>
  </si>
  <si>
    <t>AW7</t>
    <phoneticPr fontId="2"/>
  </si>
  <si>
    <t>公称幅2300×高さ1700</t>
    <rPh sb="0" eb="2">
      <t>コウショウ</t>
    </rPh>
    <rPh sb="2" eb="3">
      <t>ハバ</t>
    </rPh>
    <rPh sb="8" eb="9">
      <t>タカ</t>
    </rPh>
    <phoneticPr fontId="2"/>
  </si>
  <si>
    <t>YKKAP（EXIMA31）同等品</t>
    <rPh sb="14" eb="16">
      <t>ドウトウ</t>
    </rPh>
    <rPh sb="16" eb="17">
      <t>ヒン</t>
    </rPh>
    <phoneticPr fontId="2"/>
  </si>
  <si>
    <t>YKKAP（エピソードⅡNEO）同等</t>
    <rPh sb="16" eb="18">
      <t>ドウトウ</t>
    </rPh>
    <phoneticPr fontId="2"/>
  </si>
  <si>
    <t>YKKAP（EXIMA51e）同等</t>
    <rPh sb="15" eb="17">
      <t>ドウトウ</t>
    </rPh>
    <phoneticPr fontId="2"/>
  </si>
  <si>
    <t>公称幅1250×高さ990</t>
    <rPh sb="0" eb="2">
      <t>コウショウ</t>
    </rPh>
    <rPh sb="2" eb="3">
      <t>ハバ</t>
    </rPh>
    <rPh sb="8" eb="9">
      <t>タカ</t>
    </rPh>
    <phoneticPr fontId="2"/>
  </si>
  <si>
    <t>YKKAP（プラマードU）同等</t>
    <rPh sb="13" eb="15">
      <t>ドウトウ</t>
    </rPh>
    <phoneticPr fontId="2"/>
  </si>
  <si>
    <t>公称幅265×高さ884</t>
    <rPh sb="0" eb="2">
      <t>コウショウ</t>
    </rPh>
    <rPh sb="2" eb="3">
      <t>ハバ</t>
    </rPh>
    <rPh sb="7" eb="8">
      <t>タカ</t>
    </rPh>
    <phoneticPr fontId="2"/>
  </si>
  <si>
    <t>公称幅1123×高さ1052</t>
    <rPh sb="0" eb="2">
      <t>コウショウ</t>
    </rPh>
    <rPh sb="2" eb="3">
      <t>ハバ</t>
    </rPh>
    <rPh sb="8" eb="9">
      <t>タカ</t>
    </rPh>
    <phoneticPr fontId="2"/>
  </si>
  <si>
    <t>DIKEN（おもいやりキッズドア</t>
    <phoneticPr fontId="2"/>
  </si>
  <si>
    <t>受付窓）同等品</t>
    <rPh sb="0" eb="3">
      <t>ウケツケマド</t>
    </rPh>
    <rPh sb="4" eb="7">
      <t>ドウトウヒン</t>
    </rPh>
    <phoneticPr fontId="2"/>
  </si>
  <si>
    <t>WW3</t>
    <phoneticPr fontId="2"/>
  </si>
  <si>
    <t>WW4</t>
  </si>
  <si>
    <t>公称幅1200×高さ1500</t>
    <rPh sb="0" eb="2">
      <t>コウショウ</t>
    </rPh>
    <rPh sb="2" eb="3">
      <t>ハバ</t>
    </rPh>
    <rPh sb="8" eb="9">
      <t>タカ</t>
    </rPh>
    <phoneticPr fontId="2"/>
  </si>
  <si>
    <t>公称幅1200×高さ700</t>
    <rPh sb="0" eb="2">
      <t>コウショウ</t>
    </rPh>
    <rPh sb="2" eb="3">
      <t>ハバ</t>
    </rPh>
    <rPh sb="8" eb="9">
      <t>タカ</t>
    </rPh>
    <phoneticPr fontId="2"/>
  </si>
  <si>
    <t>公称幅750×高さ1500</t>
    <rPh sb="0" eb="2">
      <t>コウショウ</t>
    </rPh>
    <rPh sb="2" eb="3">
      <t>ハバ</t>
    </rPh>
    <rPh sb="7" eb="8">
      <t>タカ</t>
    </rPh>
    <phoneticPr fontId="2"/>
  </si>
  <si>
    <t>(5)</t>
    <phoneticPr fontId="2"/>
  </si>
  <si>
    <t>(2)　鋼製軽量建具</t>
    <rPh sb="4" eb="8">
      <t>コウセイケイリョウ</t>
    </rPh>
    <rPh sb="8" eb="10">
      <t>タテグ</t>
    </rPh>
    <phoneticPr fontId="5"/>
  </si>
  <si>
    <t>(4)　木製建具</t>
    <rPh sb="4" eb="6">
      <t>モクセイ</t>
    </rPh>
    <rPh sb="6" eb="8">
      <t>タテグ</t>
    </rPh>
    <phoneticPr fontId="2"/>
  </si>
  <si>
    <t>(5)　その他</t>
    <rPh sb="6" eb="7">
      <t>タ</t>
    </rPh>
    <phoneticPr fontId="2"/>
  </si>
  <si>
    <t>(3)　ステンレス製建具</t>
    <rPh sb="9" eb="10">
      <t>セイ</t>
    </rPh>
    <rPh sb="10" eb="12">
      <t>タテグ</t>
    </rPh>
    <phoneticPr fontId="5"/>
  </si>
  <si>
    <t>建具周囲防水モルタル充填</t>
    <rPh sb="0" eb="2">
      <t>タテグ</t>
    </rPh>
    <rPh sb="2" eb="4">
      <t>シュウイ</t>
    </rPh>
    <rPh sb="4" eb="6">
      <t>ボウスイ</t>
    </rPh>
    <rPh sb="10" eb="12">
      <t>ジュウテン</t>
    </rPh>
    <phoneticPr fontId="5"/>
  </si>
  <si>
    <t>外部建具</t>
    <rPh sb="0" eb="2">
      <t>ガイブ</t>
    </rPh>
    <rPh sb="2" eb="4">
      <t>タテグ</t>
    </rPh>
    <phoneticPr fontId="2"/>
  </si>
  <si>
    <t>建具周囲モルタル充填</t>
    <rPh sb="0" eb="2">
      <t>タテグ</t>
    </rPh>
    <rPh sb="2" eb="4">
      <t>シュウイ</t>
    </rPh>
    <rPh sb="8" eb="10">
      <t>ジュウテン</t>
    </rPh>
    <phoneticPr fontId="5"/>
  </si>
  <si>
    <t>内部建具</t>
    <rPh sb="0" eb="2">
      <t>ナイブ</t>
    </rPh>
    <rPh sb="2" eb="4">
      <t>タテグ</t>
    </rPh>
    <phoneticPr fontId="2"/>
  </si>
  <si>
    <t>㎡</t>
    <phoneticPr fontId="2"/>
  </si>
  <si>
    <t>HA</t>
    <phoneticPr fontId="2"/>
  </si>
  <si>
    <t>130×25</t>
    <phoneticPr fontId="2"/>
  </si>
  <si>
    <t>195×25</t>
    <phoneticPr fontId="2"/>
  </si>
  <si>
    <t>N</t>
    <phoneticPr fontId="2"/>
  </si>
  <si>
    <t>OW1・OW2</t>
    <phoneticPr fontId="2"/>
  </si>
  <si>
    <t>（床1類）</t>
    <rPh sb="1" eb="2">
      <t>ユカ</t>
    </rPh>
    <phoneticPr fontId="2"/>
  </si>
  <si>
    <t>（木造）</t>
    <rPh sb="1" eb="3">
      <t>モクゾウ</t>
    </rPh>
    <phoneticPr fontId="2"/>
  </si>
  <si>
    <t>+770</t>
    <phoneticPr fontId="2"/>
  </si>
  <si>
    <t>くさび緊結式足場（手摺先行</t>
    <rPh sb="3" eb="5">
      <t>キンケツ</t>
    </rPh>
    <rPh sb="5" eb="6">
      <t>シキ</t>
    </rPh>
    <rPh sb="9" eb="11">
      <t>テスリ</t>
    </rPh>
    <rPh sb="11" eb="13">
      <t>センコウ</t>
    </rPh>
    <phoneticPr fontId="2"/>
  </si>
  <si>
    <t>仮設材運搬共</t>
    <phoneticPr fontId="2"/>
  </si>
  <si>
    <t>方式） 建地幅600 期間4か月</t>
    <rPh sb="4" eb="5">
      <t>タ</t>
    </rPh>
    <rPh sb="5" eb="6">
      <t>ジ</t>
    </rPh>
    <rPh sb="6" eb="7">
      <t>ハバ</t>
    </rPh>
    <rPh sb="11" eb="13">
      <t>キカン</t>
    </rPh>
    <rPh sb="15" eb="16">
      <t>ツキ</t>
    </rPh>
    <phoneticPr fontId="2"/>
  </si>
  <si>
    <t>程度 仮設材運搬共</t>
    <rPh sb="0" eb="2">
      <t>テイド</t>
    </rPh>
    <phoneticPr fontId="2"/>
  </si>
  <si>
    <t>脚立足場</t>
    <rPh sb="0" eb="4">
      <t>キャタツアシバ</t>
    </rPh>
    <phoneticPr fontId="2"/>
  </si>
  <si>
    <t>530-(700-530)×1/2か月</t>
    <rPh sb="18" eb="19">
      <t>ツキ</t>
    </rPh>
    <phoneticPr fontId="2"/>
  </si>
  <si>
    <t>期間1か月程度</t>
    <phoneticPr fontId="2"/>
  </si>
  <si>
    <t>期間4か月程度</t>
    <phoneticPr fontId="2"/>
  </si>
  <si>
    <t>510-(580-510)×5/3か月</t>
    <rPh sb="18" eb="19">
      <t>ツキ</t>
    </rPh>
    <phoneticPr fontId="2"/>
  </si>
  <si>
    <t>560-(650-560)×2/3か月</t>
    <rPh sb="18" eb="19">
      <t>ツキ</t>
    </rPh>
    <phoneticPr fontId="2"/>
  </si>
  <si>
    <t>590-(660-590)×5/3か月</t>
    <rPh sb="18" eb="19">
      <t>ツキ</t>
    </rPh>
    <phoneticPr fontId="2"/>
  </si>
  <si>
    <t>620-(730-620)×2/3か月</t>
    <rPh sb="18" eb="19">
      <t>ツキ</t>
    </rPh>
    <phoneticPr fontId="2"/>
  </si>
  <si>
    <t>t0.15</t>
    <phoneticPr fontId="2"/>
  </si>
  <si>
    <t>床下防湿ポリエチレンフィルム</t>
    <rPh sb="0" eb="2">
      <t>ユカシタ</t>
    </rPh>
    <phoneticPr fontId="5"/>
  </si>
  <si>
    <t>（壁式単純）</t>
    <rPh sb="1" eb="3">
      <t>カベシキ</t>
    </rPh>
    <rPh sb="3" eb="5">
      <t>タンジュン</t>
    </rPh>
    <phoneticPr fontId="2"/>
  </si>
  <si>
    <t>（笠木）</t>
    <rPh sb="1" eb="3">
      <t>カサギ</t>
    </rPh>
    <phoneticPr fontId="2"/>
  </si>
  <si>
    <t>ｆ1</t>
    <phoneticPr fontId="2"/>
  </si>
  <si>
    <t>捨て張りラワン合板ｔ9</t>
    <rPh sb="0" eb="1">
      <t>ス</t>
    </rPh>
    <rPh sb="2" eb="3">
      <t>ハ</t>
    </rPh>
    <rPh sb="7" eb="9">
      <t>ゴウハン</t>
    </rPh>
    <phoneticPr fontId="2"/>
  </si>
  <si>
    <t>（MDF）</t>
    <phoneticPr fontId="2"/>
  </si>
  <si>
    <t>（2類）</t>
    <rPh sb="2" eb="3">
      <t>ルイ</t>
    </rPh>
    <phoneticPr fontId="2"/>
  </si>
  <si>
    <t>腰見切縁</t>
    <rPh sb="0" eb="1">
      <t>コシ</t>
    </rPh>
    <rPh sb="1" eb="3">
      <t>ミキ</t>
    </rPh>
    <rPh sb="3" eb="4">
      <t>フチ</t>
    </rPh>
    <phoneticPr fontId="2"/>
  </si>
  <si>
    <t>ｍ</t>
    <phoneticPr fontId="2"/>
  </si>
  <si>
    <t>H1</t>
    <phoneticPr fontId="2"/>
  </si>
  <si>
    <t>庇1</t>
    <rPh sb="0" eb="1">
      <t>ヒサシ</t>
    </rPh>
    <phoneticPr fontId="2"/>
  </si>
  <si>
    <t>H2</t>
  </si>
  <si>
    <t>庇2</t>
    <rPh sb="0" eb="1">
      <t>ヒサシ</t>
    </rPh>
    <phoneticPr fontId="2"/>
  </si>
  <si>
    <t>W4000×D150</t>
    <phoneticPr fontId="2"/>
  </si>
  <si>
    <t>W2000×D600</t>
    <phoneticPr fontId="2"/>
  </si>
  <si>
    <t>C1</t>
    <phoneticPr fontId="2"/>
  </si>
  <si>
    <t>ｆ2</t>
    <phoneticPr fontId="2"/>
  </si>
  <si>
    <t>SL材下地</t>
    <rPh sb="2" eb="3">
      <t>ザイ</t>
    </rPh>
    <rPh sb="3" eb="5">
      <t>シタジ</t>
    </rPh>
    <phoneticPr fontId="2"/>
  </si>
  <si>
    <t>ｔ20</t>
    <phoneticPr fontId="2"/>
  </si>
  <si>
    <t>モルタル木ゴテ押え</t>
    <phoneticPr fontId="2"/>
  </si>
  <si>
    <t>タイル下地</t>
    <rPh sb="3" eb="5">
      <t>シタジ</t>
    </rPh>
    <phoneticPr fontId="2"/>
  </si>
  <si>
    <t>F6</t>
    <phoneticPr fontId="2"/>
  </si>
  <si>
    <t>框石</t>
    <rPh sb="0" eb="2">
      <t>カマチイシ</t>
    </rPh>
    <phoneticPr fontId="2"/>
  </si>
  <si>
    <t>花崗岩</t>
    <rPh sb="0" eb="3">
      <t>カコウガン</t>
    </rPh>
    <phoneticPr fontId="2"/>
  </si>
  <si>
    <t>W100×H30 本磨き糸面取</t>
    <rPh sb="9" eb="11">
      <t>ホンミガ</t>
    </rPh>
    <rPh sb="12" eb="14">
      <t>イトメン</t>
    </rPh>
    <rPh sb="14" eb="15">
      <t>ト</t>
    </rPh>
    <phoneticPr fontId="2"/>
  </si>
  <si>
    <t>100×100 本磨き糸面取り</t>
    <rPh sb="8" eb="10">
      <t>ホンミガ</t>
    </rPh>
    <rPh sb="11" eb="13">
      <t>イトメン</t>
    </rPh>
    <rPh sb="13" eb="14">
      <t>ト</t>
    </rPh>
    <phoneticPr fontId="2"/>
  </si>
  <si>
    <t>H80～82</t>
    <phoneticPr fontId="2"/>
  </si>
  <si>
    <t>床コンクリート直均し仕上げ</t>
    <phoneticPr fontId="2"/>
  </si>
  <si>
    <t>（ｾﾒﾝﾄ系）</t>
    <rPh sb="5" eb="6">
      <t>ケイ</t>
    </rPh>
    <phoneticPr fontId="2"/>
  </si>
  <si>
    <t>破風・鼻隠し下地</t>
    <rPh sb="0" eb="2">
      <t>ハフ</t>
    </rPh>
    <rPh sb="6" eb="8">
      <t>シタジ</t>
    </rPh>
    <phoneticPr fontId="2"/>
  </si>
  <si>
    <t>鼻隠し（片棟部分）下地</t>
    <rPh sb="4" eb="6">
      <t>カタムネ</t>
    </rPh>
    <rPh sb="6" eb="8">
      <t>ブブン</t>
    </rPh>
    <phoneticPr fontId="2"/>
  </si>
  <si>
    <t>外壁下地</t>
    <rPh sb="0" eb="2">
      <t>ガイヘキ</t>
    </rPh>
    <phoneticPr fontId="2"/>
  </si>
  <si>
    <t>軒天下地</t>
    <rPh sb="0" eb="2">
      <t>ノキテン</t>
    </rPh>
    <phoneticPr fontId="2"/>
  </si>
  <si>
    <t>屋根下地</t>
    <rPh sb="0" eb="2">
      <t>ヤネ</t>
    </rPh>
    <phoneticPr fontId="2"/>
  </si>
  <si>
    <t>壁シナ合板</t>
    <rPh sb="0" eb="1">
      <t>カベ</t>
    </rPh>
    <phoneticPr fontId="2"/>
  </si>
  <si>
    <t>ｔ4</t>
    <phoneticPr fontId="2"/>
  </si>
  <si>
    <t>木部WP塗り</t>
    <rPh sb="0" eb="2">
      <t>モクブ</t>
    </rPh>
    <rPh sb="4" eb="5">
      <t>ヌ</t>
    </rPh>
    <phoneticPr fontId="2"/>
  </si>
  <si>
    <t>軒天NAD塗り</t>
    <rPh sb="0" eb="2">
      <t>ノキテン</t>
    </rPh>
    <rPh sb="5" eb="6">
      <t>ヌ</t>
    </rPh>
    <phoneticPr fontId="2"/>
  </si>
  <si>
    <t>FK面</t>
    <rPh sb="2" eb="3">
      <t>メン</t>
    </rPh>
    <phoneticPr fontId="2"/>
  </si>
  <si>
    <t>見え掛かり木部面</t>
    <rPh sb="0" eb="1">
      <t>ミ</t>
    </rPh>
    <rPh sb="2" eb="3">
      <t>ガ</t>
    </rPh>
    <rPh sb="5" eb="7">
      <t>モクブ</t>
    </rPh>
    <rPh sb="7" eb="8">
      <t>メン</t>
    </rPh>
    <phoneticPr fontId="2"/>
  </si>
  <si>
    <t>壁OS塗り</t>
    <rPh sb="0" eb="1">
      <t>カベ</t>
    </rPh>
    <rPh sb="3" eb="4">
      <t>ヌ</t>
    </rPh>
    <phoneticPr fontId="2"/>
  </si>
  <si>
    <t>シナ合板面</t>
    <rPh sb="2" eb="4">
      <t>ゴウハン</t>
    </rPh>
    <rPh sb="4" eb="5">
      <t>メン</t>
    </rPh>
    <phoneticPr fontId="2"/>
  </si>
  <si>
    <t>天井NAD塗り</t>
    <rPh sb="0" eb="2">
      <t>テンジョウ</t>
    </rPh>
    <phoneticPr fontId="2"/>
  </si>
  <si>
    <t>B種 素地ごしらえB種共</t>
    <rPh sb="1" eb="2">
      <t>シュ</t>
    </rPh>
    <rPh sb="10" eb="11">
      <t>シュ</t>
    </rPh>
    <phoneticPr fontId="5"/>
  </si>
  <si>
    <t>汚れ除去の上</t>
    <phoneticPr fontId="5"/>
  </si>
  <si>
    <t>軒天FK</t>
    <rPh sb="0" eb="2">
      <t>ノキテン</t>
    </rPh>
    <phoneticPr fontId="2"/>
  </si>
  <si>
    <t>ｔ6</t>
    <phoneticPr fontId="2"/>
  </si>
  <si>
    <t>目透かし張り</t>
    <rPh sb="0" eb="1">
      <t>メ</t>
    </rPh>
    <rPh sb="1" eb="2">
      <t>ス</t>
    </rPh>
    <rPh sb="4" eb="5">
      <t>ハ</t>
    </rPh>
    <phoneticPr fontId="2"/>
  </si>
  <si>
    <t>外壁GW断熱</t>
    <rPh sb="0" eb="2">
      <t>ガイヘキ</t>
    </rPh>
    <rPh sb="4" eb="6">
      <t>ダンネツ</t>
    </rPh>
    <phoneticPr fontId="2"/>
  </si>
  <si>
    <t>ｔ100（24kg/㎥）</t>
    <phoneticPr fontId="2"/>
  </si>
  <si>
    <t>外壁窯業系サイディングA</t>
    <rPh sb="0" eb="2">
      <t>ガイヘキ</t>
    </rPh>
    <phoneticPr fontId="2"/>
  </si>
  <si>
    <t>ｔ16 通気金具留め</t>
    <phoneticPr fontId="2"/>
  </si>
  <si>
    <t>透湿防水シート共</t>
    <rPh sb="0" eb="2">
      <t>トウシツ</t>
    </rPh>
    <rPh sb="2" eb="4">
      <t>ボウスイ</t>
    </rPh>
    <rPh sb="7" eb="8">
      <t>トモ</t>
    </rPh>
    <phoneticPr fontId="2"/>
  </si>
  <si>
    <t>外壁窯業系サイディングB</t>
    <rPh sb="0" eb="2">
      <t>ガイヘキ</t>
    </rPh>
    <phoneticPr fontId="2"/>
  </si>
  <si>
    <t>床下XPS</t>
    <rPh sb="0" eb="1">
      <t>ユカ</t>
    </rPh>
    <rPh sb="1" eb="2">
      <t>シタ</t>
    </rPh>
    <phoneticPr fontId="2"/>
  </si>
  <si>
    <t>ｔ50</t>
    <phoneticPr fontId="2"/>
  </si>
  <si>
    <t>OA下地</t>
    <rPh sb="2" eb="4">
      <t>シタジ</t>
    </rPh>
    <phoneticPr fontId="2"/>
  </si>
  <si>
    <t>ｆ1</t>
    <phoneticPr fontId="2"/>
  </si>
  <si>
    <t>ｆ4</t>
    <phoneticPr fontId="2"/>
  </si>
  <si>
    <t>乾式二重床下地</t>
    <rPh sb="0" eb="2">
      <t>カンシキ</t>
    </rPh>
    <rPh sb="2" eb="5">
      <t>ニジュウユカ</t>
    </rPh>
    <rPh sb="5" eb="7">
      <t>シタジ</t>
    </rPh>
    <phoneticPr fontId="2"/>
  </si>
  <si>
    <t>乾式二重床下地用根太</t>
    <rPh sb="0" eb="2">
      <t>カンシキ</t>
    </rPh>
    <rPh sb="2" eb="5">
      <t>ニジュウユカ</t>
    </rPh>
    <rPh sb="5" eb="7">
      <t>シタジ</t>
    </rPh>
    <rPh sb="7" eb="8">
      <t>ヨウ</t>
    </rPh>
    <rPh sb="8" eb="10">
      <t>ネダ</t>
    </rPh>
    <phoneticPr fontId="2"/>
  </si>
  <si>
    <t>床ビニル床シートA</t>
    <rPh sb="0" eb="1">
      <t>ユカ</t>
    </rPh>
    <phoneticPr fontId="2"/>
  </si>
  <si>
    <t>床タイルカーペット</t>
    <rPh sb="0" eb="1">
      <t>ユカ</t>
    </rPh>
    <phoneticPr fontId="2"/>
  </si>
  <si>
    <t>床ビニル床シートC</t>
    <rPh sb="0" eb="1">
      <t>ユカ</t>
    </rPh>
    <phoneticPr fontId="2"/>
  </si>
  <si>
    <t>ｔ6.5</t>
    <phoneticPr fontId="2"/>
  </si>
  <si>
    <t>床ビニル床シートB</t>
    <rPh sb="0" eb="1">
      <t>ユカ</t>
    </rPh>
    <phoneticPr fontId="2"/>
  </si>
  <si>
    <t>床ビニル床シートD</t>
    <rPh sb="0" eb="1">
      <t>ユカ</t>
    </rPh>
    <phoneticPr fontId="2"/>
  </si>
  <si>
    <t>ロンシール工業</t>
    <rPh sb="5" eb="7">
      <t>コウギョウ</t>
    </rPh>
    <phoneticPr fontId="2"/>
  </si>
  <si>
    <t>・ロンMoku CT</t>
    <phoneticPr fontId="2"/>
  </si>
  <si>
    <t>・サニタリウムアルファ</t>
    <phoneticPr fontId="2"/>
  </si>
  <si>
    <t>・ウェルリウムCT</t>
    <phoneticPr fontId="2"/>
  </si>
  <si>
    <t>・ロンレイドASコンフォート</t>
    <phoneticPr fontId="2"/>
  </si>
  <si>
    <t>巾木ビニル床シートD</t>
    <rPh sb="0" eb="2">
      <t>ハバキ</t>
    </rPh>
    <phoneticPr fontId="2"/>
  </si>
  <si>
    <t>巾木ビニル床シートB</t>
    <rPh sb="0" eb="2">
      <t>ハバキ</t>
    </rPh>
    <phoneticPr fontId="2"/>
  </si>
  <si>
    <t>壁GB-R下地</t>
    <rPh sb="0" eb="1">
      <t>カベ</t>
    </rPh>
    <rPh sb="5" eb="7">
      <t>シタジ</t>
    </rPh>
    <phoneticPr fontId="2"/>
  </si>
  <si>
    <t>ｔ12.5</t>
    <phoneticPr fontId="2"/>
  </si>
  <si>
    <t>継目処理共</t>
    <rPh sb="4" eb="5">
      <t>トモ</t>
    </rPh>
    <phoneticPr fontId="2"/>
  </si>
  <si>
    <t>ｔ15（114条区画）</t>
    <phoneticPr fontId="2"/>
  </si>
  <si>
    <t>壁GB-S下地</t>
    <rPh sb="0" eb="1">
      <t>カベ</t>
    </rPh>
    <rPh sb="5" eb="7">
      <t>シタジ</t>
    </rPh>
    <phoneticPr fontId="2"/>
  </si>
  <si>
    <t>t12.5+9.5（114条区画）</t>
    <phoneticPr fontId="2"/>
  </si>
  <si>
    <t>壁FK-D</t>
    <rPh sb="0" eb="1">
      <t>カベ</t>
    </rPh>
    <phoneticPr fontId="2"/>
  </si>
  <si>
    <t>壁ビニルクロスA</t>
    <rPh sb="0" eb="1">
      <t>カベ</t>
    </rPh>
    <phoneticPr fontId="2"/>
  </si>
  <si>
    <t>壁ビニルクロスB</t>
    <rPh sb="0" eb="1">
      <t>カベ</t>
    </rPh>
    <phoneticPr fontId="2"/>
  </si>
  <si>
    <t>壁ビニルクロスC</t>
    <rPh sb="0" eb="1">
      <t>カベ</t>
    </rPh>
    <phoneticPr fontId="2"/>
  </si>
  <si>
    <t>W6</t>
    <phoneticPr fontId="2"/>
  </si>
  <si>
    <t>壁ビニルクロスD</t>
    <rPh sb="0" eb="1">
      <t>カベ</t>
    </rPh>
    <phoneticPr fontId="2"/>
  </si>
  <si>
    <t>サンゲツ</t>
    <phoneticPr fontId="2"/>
  </si>
  <si>
    <t>サンゲツ・抗ウイルス壁紙</t>
    <rPh sb="5" eb="6">
      <t>コウ</t>
    </rPh>
    <rPh sb="10" eb="12">
      <t>カベカミ</t>
    </rPh>
    <phoneticPr fontId="2"/>
  </si>
  <si>
    <t>サンゲツ・ルームエアー壁紙</t>
    <rPh sb="11" eb="13">
      <t>カベカミ</t>
    </rPh>
    <phoneticPr fontId="2"/>
  </si>
  <si>
    <t>・フィルム汚れ防止壁紙</t>
    <rPh sb="5" eb="6">
      <t>ヨゴ</t>
    </rPh>
    <rPh sb="7" eb="9">
      <t>ボウシ</t>
    </rPh>
    <rPh sb="9" eb="11">
      <t>カベカミ</t>
    </rPh>
    <phoneticPr fontId="2"/>
  </si>
  <si>
    <t>サンゲツ・Blackboard</t>
    <phoneticPr fontId="2"/>
  </si>
  <si>
    <t>移動間仕切ビニルクロスD</t>
    <rPh sb="0" eb="5">
      <t>イドウマジキ</t>
    </rPh>
    <phoneticPr fontId="2"/>
  </si>
  <si>
    <t>天井DR</t>
    <rPh sb="0" eb="2">
      <t>テンジョウ</t>
    </rPh>
    <phoneticPr fontId="2"/>
  </si>
  <si>
    <t>t9</t>
    <phoneticPr fontId="2"/>
  </si>
  <si>
    <t>GB-R9.5下地共</t>
    <rPh sb="7" eb="9">
      <t>シタジ</t>
    </rPh>
    <rPh sb="9" eb="10">
      <t>トモ</t>
    </rPh>
    <phoneticPr fontId="2"/>
  </si>
  <si>
    <t>t9.5</t>
    <phoneticPr fontId="2"/>
  </si>
  <si>
    <t>天井GB-NC（T）</t>
    <rPh sb="0" eb="2">
      <t>テンジョウ</t>
    </rPh>
    <phoneticPr fontId="2"/>
  </si>
  <si>
    <t>天井FK</t>
    <rPh sb="0" eb="2">
      <t>テンジョウ</t>
    </rPh>
    <phoneticPr fontId="2"/>
  </si>
  <si>
    <t>天井塩ビ廻り縁</t>
    <rPh sb="0" eb="2">
      <t>テンジョウ</t>
    </rPh>
    <rPh sb="4" eb="5">
      <t>マワ</t>
    </rPh>
    <rPh sb="6" eb="7">
      <t>フチ</t>
    </rPh>
    <phoneticPr fontId="2"/>
  </si>
  <si>
    <t xml:space="preserve">株式会社シンワ </t>
    <rPh sb="0" eb="4">
      <t>カブシキガイシャ</t>
    </rPh>
    <phoneticPr fontId="2"/>
  </si>
  <si>
    <t>見切701B-3または勾配7</t>
    <rPh sb="11" eb="13">
      <t>コウバイ</t>
    </rPh>
    <phoneticPr fontId="2"/>
  </si>
  <si>
    <t>天井下がり壁見切縁</t>
    <rPh sb="0" eb="2">
      <t>テンジョウ</t>
    </rPh>
    <rPh sb="2" eb="3">
      <t>サ</t>
    </rPh>
    <rPh sb="5" eb="6">
      <t>カベ</t>
    </rPh>
    <rPh sb="6" eb="8">
      <t>ミキ</t>
    </rPh>
    <rPh sb="8" eb="9">
      <t>フチ</t>
    </rPh>
    <phoneticPr fontId="2"/>
  </si>
  <si>
    <t>シンワ 下り見切7A</t>
    <rPh sb="4" eb="5">
      <t>サガ</t>
    </rPh>
    <rPh sb="6" eb="8">
      <t>ミキ</t>
    </rPh>
    <phoneticPr fontId="2"/>
  </si>
  <si>
    <t>施P402</t>
    <phoneticPr fontId="2"/>
  </si>
  <si>
    <t>（目透し）</t>
    <rPh sb="1" eb="3">
      <t>メス</t>
    </rPh>
    <phoneticPr fontId="2"/>
  </si>
  <si>
    <t>（塩ビ）</t>
    <rPh sb="1" eb="2">
      <t>エン</t>
    </rPh>
    <phoneticPr fontId="2"/>
  </si>
  <si>
    <t xml:space="preserve">雑詳細図-2 </t>
    <phoneticPr fontId="2"/>
  </si>
  <si>
    <t>屋外掲示板の通り</t>
    <rPh sb="0" eb="2">
      <t>オクガイ</t>
    </rPh>
    <rPh sb="2" eb="5">
      <t>ケイジバン</t>
    </rPh>
    <rPh sb="6" eb="7">
      <t>トオ</t>
    </rPh>
    <phoneticPr fontId="2"/>
  </si>
  <si>
    <t>サインの通り</t>
    <rPh sb="4" eb="5">
      <t>トオ</t>
    </rPh>
    <phoneticPr fontId="2"/>
  </si>
  <si>
    <t>ビニル畳</t>
    <rPh sb="3" eb="4">
      <t>タタミ</t>
    </rPh>
    <phoneticPr fontId="2"/>
  </si>
  <si>
    <t>畳枠</t>
    <rPh sb="0" eb="1">
      <t>タタミ</t>
    </rPh>
    <rPh sb="1" eb="2">
      <t>ワク</t>
    </rPh>
    <phoneticPr fontId="2"/>
  </si>
  <si>
    <t>雑詳細図-1 畳枠の通り</t>
    <rPh sb="7" eb="9">
      <t>タタミワク</t>
    </rPh>
    <rPh sb="10" eb="11">
      <t>トオ</t>
    </rPh>
    <phoneticPr fontId="2"/>
  </si>
  <si>
    <t>枚</t>
    <rPh sb="0" eb="1">
      <t>マイ</t>
    </rPh>
    <phoneticPr fontId="2"/>
  </si>
  <si>
    <t>タモ材W40H12</t>
    <rPh sb="2" eb="3">
      <t>ザイ</t>
    </rPh>
    <phoneticPr fontId="2"/>
  </si>
  <si>
    <t>ｍ</t>
    <phoneticPr fontId="2"/>
  </si>
  <si>
    <t>コーナーガード</t>
    <phoneticPr fontId="2"/>
  </si>
  <si>
    <t>雑詳細図-1</t>
    <phoneticPr fontId="2"/>
  </si>
  <si>
    <t>コーナーガードの通り</t>
    <rPh sb="8" eb="9">
      <t>トオ</t>
    </rPh>
    <phoneticPr fontId="2"/>
  </si>
  <si>
    <t>か所</t>
    <rPh sb="1" eb="2">
      <t>ショ</t>
    </rPh>
    <phoneticPr fontId="2"/>
  </si>
  <si>
    <t>ライニング1（H900）</t>
    <phoneticPr fontId="2"/>
  </si>
  <si>
    <t>ライニング1（H1000）</t>
    <phoneticPr fontId="2"/>
  </si>
  <si>
    <t>ライニング1（H1200）</t>
    <phoneticPr fontId="2"/>
  </si>
  <si>
    <t>ライニング2（H1200）</t>
    <phoneticPr fontId="2"/>
  </si>
  <si>
    <t>ライニング1の通り</t>
    <phoneticPr fontId="2"/>
  </si>
  <si>
    <t>ライニング2の通り</t>
    <phoneticPr fontId="2"/>
  </si>
  <si>
    <t>フック3個 L240</t>
    <rPh sb="4" eb="5">
      <t>コ</t>
    </rPh>
    <phoneticPr fontId="2"/>
  </si>
  <si>
    <t>フック（一時保育室）</t>
    <rPh sb="4" eb="6">
      <t>イチジ</t>
    </rPh>
    <rPh sb="6" eb="9">
      <t>ホイクシツ</t>
    </rPh>
    <phoneticPr fontId="2"/>
  </si>
  <si>
    <t>フック（0､1歳児室）</t>
    <rPh sb="7" eb="8">
      <t>サイ</t>
    </rPh>
    <rPh sb="9" eb="10">
      <t>シツ</t>
    </rPh>
    <phoneticPr fontId="2"/>
  </si>
  <si>
    <t>フック（2歳児室）</t>
    <rPh sb="5" eb="6">
      <t>サイ</t>
    </rPh>
    <rPh sb="7" eb="8">
      <t>シツ</t>
    </rPh>
    <phoneticPr fontId="2"/>
  </si>
  <si>
    <t>フック（学習室）</t>
    <rPh sb="4" eb="6">
      <t>ガクシュウ</t>
    </rPh>
    <rPh sb="6" eb="7">
      <t>シツ</t>
    </rPh>
    <phoneticPr fontId="2"/>
  </si>
  <si>
    <t>フック8個 L640</t>
    <rPh sb="4" eb="5">
      <t>コ</t>
    </rPh>
    <phoneticPr fontId="2"/>
  </si>
  <si>
    <t>フック6個 L480</t>
    <rPh sb="4" eb="5">
      <t>コ</t>
    </rPh>
    <phoneticPr fontId="2"/>
  </si>
  <si>
    <t>L2000×2段</t>
    <rPh sb="7" eb="8">
      <t>ダン</t>
    </rPh>
    <phoneticPr fontId="2"/>
  </si>
  <si>
    <t>埋込式消火器ボックス</t>
    <rPh sb="0" eb="2">
      <t>ウメコミ</t>
    </rPh>
    <rPh sb="2" eb="3">
      <t>シキ</t>
    </rPh>
    <rPh sb="3" eb="6">
      <t>ショウカキ</t>
    </rPh>
    <phoneticPr fontId="2"/>
  </si>
  <si>
    <t>消火器ボックスの通り</t>
    <rPh sb="0" eb="3">
      <t>ショウカキ</t>
    </rPh>
    <phoneticPr fontId="2"/>
  </si>
  <si>
    <t>ミニキッチンの通り</t>
    <rPh sb="7" eb="8">
      <t>トオ</t>
    </rPh>
    <phoneticPr fontId="2"/>
  </si>
  <si>
    <t>雑詳細図-1 玄関1･2</t>
    <phoneticPr fontId="2"/>
  </si>
  <si>
    <t>組</t>
    <rPh sb="0" eb="1">
      <t>ク</t>
    </rPh>
    <phoneticPr fontId="2"/>
  </si>
  <si>
    <t>幼児WCトイレブース</t>
    <phoneticPr fontId="2"/>
  </si>
  <si>
    <t>雑詳細図-2</t>
    <phoneticPr fontId="2"/>
  </si>
  <si>
    <t>トイレブースの通り</t>
    <rPh sb="7" eb="8">
      <t>トオ</t>
    </rPh>
    <phoneticPr fontId="2"/>
  </si>
  <si>
    <t>衝突防止</t>
    <rPh sb="0" eb="2">
      <t>ショウトツ</t>
    </rPh>
    <rPh sb="2" eb="4">
      <t>ボウシ</t>
    </rPh>
    <phoneticPr fontId="2"/>
  </si>
  <si>
    <t>ピクトグラフ 平付（◇ａ）</t>
    <phoneticPr fontId="2"/>
  </si>
  <si>
    <t>ピクトグラフ 平付（◇ｂ）</t>
    <phoneticPr fontId="2"/>
  </si>
  <si>
    <t>家具詳細図の通り</t>
    <rPh sb="6" eb="7">
      <t>トオ</t>
    </rPh>
    <phoneticPr fontId="2"/>
  </si>
  <si>
    <t>F-02</t>
    <phoneticPr fontId="2"/>
  </si>
  <si>
    <t>流し台前鏡</t>
    <rPh sb="0" eb="1">
      <t>ナガ</t>
    </rPh>
    <rPh sb="2" eb="3">
      <t>ダイ</t>
    </rPh>
    <rPh sb="3" eb="4">
      <t>マエ</t>
    </rPh>
    <rPh sb="4" eb="5">
      <t>カガミ</t>
    </rPh>
    <phoneticPr fontId="2"/>
  </si>
  <si>
    <t>事務室カーテンレール</t>
    <phoneticPr fontId="2"/>
  </si>
  <si>
    <t>配膳室固定棚（1段）</t>
    <rPh sb="0" eb="3">
      <t>ハイゼンシツ</t>
    </rPh>
    <rPh sb="3" eb="6">
      <t>コテイタナ</t>
    </rPh>
    <rPh sb="8" eb="9">
      <t>ダン</t>
    </rPh>
    <phoneticPr fontId="2"/>
  </si>
  <si>
    <t>下膳固定棚（1段）</t>
    <rPh sb="0" eb="1">
      <t>シタ</t>
    </rPh>
    <rPh sb="1" eb="2">
      <t>ゼン</t>
    </rPh>
    <phoneticPr fontId="2"/>
  </si>
  <si>
    <t>廊下収納可動棚（4段）</t>
    <rPh sb="0" eb="2">
      <t>ロウカ</t>
    </rPh>
    <rPh sb="2" eb="4">
      <t>シュウノウ</t>
    </rPh>
    <rPh sb="4" eb="7">
      <t>カドウタナ</t>
    </rPh>
    <rPh sb="9" eb="10">
      <t>ダン</t>
    </rPh>
    <phoneticPr fontId="2"/>
  </si>
  <si>
    <t>SK棚</t>
    <rPh sb="2" eb="3">
      <t>タナ</t>
    </rPh>
    <phoneticPr fontId="2"/>
  </si>
  <si>
    <t>SKモップハンガー</t>
    <phoneticPr fontId="2"/>
  </si>
  <si>
    <t>（厚5mm）</t>
    <rPh sb="1" eb="2">
      <t>アツ</t>
    </rPh>
    <phoneticPr fontId="2"/>
  </si>
  <si>
    <t>建築工事</t>
    <rPh sb="0" eb="2">
      <t>ケンチク</t>
    </rPh>
    <rPh sb="2" eb="4">
      <t>コウジ</t>
    </rPh>
    <phoneticPr fontId="2"/>
  </si>
  <si>
    <t>50㎥以上100㎥未満</t>
    <phoneticPr fontId="2"/>
  </si>
  <si>
    <t>圧送料金 1回の打設量が</t>
    <rPh sb="6" eb="7">
      <t>カイ</t>
    </rPh>
    <rPh sb="8" eb="10">
      <t>ダセツ</t>
    </rPh>
    <rPh sb="10" eb="11">
      <t>リョウ</t>
    </rPh>
    <phoneticPr fontId="2"/>
  </si>
  <si>
    <t>（26,700（24N）-26,100（21N））</t>
    <phoneticPr fontId="2"/>
  </si>
  <si>
    <t>（27,300（27N）-26,100（21N））</t>
    <phoneticPr fontId="2"/>
  </si>
  <si>
    <t>コP184</t>
    <phoneticPr fontId="2"/>
  </si>
  <si>
    <t>（週休2日促進工事新営補正率1.01）</t>
    <phoneticPr fontId="2"/>
  </si>
  <si>
    <t>（週休2日促進工事新営補正率1.02（鉄骨））</t>
    <rPh sb="19" eb="21">
      <t>テッコツ</t>
    </rPh>
    <phoneticPr fontId="2"/>
  </si>
  <si>
    <t>（0.06人×月単位の週休2日促進工事単価補正1.02）</t>
    <rPh sb="5" eb="6">
      <t>ニン</t>
    </rPh>
    <phoneticPr fontId="2"/>
  </si>
  <si>
    <t>（0.008人×月単位の週休2日促進工事単価補正1.02）</t>
    <rPh sb="6" eb="7">
      <t>ニン</t>
    </rPh>
    <phoneticPr fontId="2"/>
  </si>
  <si>
    <t>令和7年3月から適用する</t>
    <rPh sb="0" eb="2">
      <t>レイワ</t>
    </rPh>
    <rPh sb="3" eb="4">
      <t>ネン</t>
    </rPh>
    <rPh sb="5" eb="6">
      <t>ガツ</t>
    </rPh>
    <rPh sb="8" eb="10">
      <t>テキヨウ</t>
    </rPh>
    <phoneticPr fontId="2"/>
  </si>
  <si>
    <t>R2･R3</t>
    <phoneticPr fontId="2"/>
  </si>
  <si>
    <t>（0.135ｍ×0.03ｍ×所要数量1.155）</t>
    <rPh sb="14" eb="18">
      <t>ショヨウスウリョウ</t>
    </rPh>
    <phoneticPr fontId="2"/>
  </si>
  <si>
    <t>マP288</t>
    <phoneticPr fontId="2"/>
  </si>
  <si>
    <t>（0.2ｍ×0.03ｍ×所要数量1.155）</t>
    <rPh sb="12" eb="16">
      <t>ショヨウスウリョウ</t>
    </rPh>
    <phoneticPr fontId="2"/>
  </si>
  <si>
    <t>フェンス基礎・基礎</t>
    <rPh sb="4" eb="6">
      <t>キソ</t>
    </rPh>
    <rPh sb="7" eb="9">
      <t>キソ</t>
    </rPh>
    <phoneticPr fontId="2"/>
  </si>
  <si>
    <t>フェンス基礎の通り</t>
    <rPh sb="4" eb="6">
      <t>キソ</t>
    </rPh>
    <rPh sb="7" eb="8">
      <t>トオ</t>
    </rPh>
    <phoneticPr fontId="2"/>
  </si>
  <si>
    <t>車道･歩道AS舗装の通り</t>
    <rPh sb="0" eb="2">
      <t>シャドウ</t>
    </rPh>
    <rPh sb="3" eb="5">
      <t>ホドウ</t>
    </rPh>
    <rPh sb="7" eb="9">
      <t>ホソウ</t>
    </rPh>
    <rPh sb="10" eb="11">
      <t>トオ</t>
    </rPh>
    <phoneticPr fontId="2"/>
  </si>
  <si>
    <t>アスファルト舗装（歩道・防草）</t>
    <rPh sb="6" eb="8">
      <t>ホソウ</t>
    </rPh>
    <rPh sb="9" eb="11">
      <t>ホドウ</t>
    </rPh>
    <rPh sb="12" eb="14">
      <t>ボウクサ</t>
    </rPh>
    <phoneticPr fontId="2"/>
  </si>
  <si>
    <t>コンクリート舗装の通り</t>
    <rPh sb="9" eb="10">
      <t>トオ</t>
    </rPh>
    <phoneticPr fontId="2"/>
  </si>
  <si>
    <t>足洗い場の通り</t>
    <rPh sb="3" eb="4">
      <t>バ</t>
    </rPh>
    <rPh sb="5" eb="6">
      <t>トオ</t>
    </rPh>
    <phoneticPr fontId="2"/>
  </si>
  <si>
    <t>日除けの通り</t>
    <rPh sb="4" eb="5">
      <t>トオ</t>
    </rPh>
    <phoneticPr fontId="2"/>
  </si>
  <si>
    <t>敷地現況図の通り</t>
    <rPh sb="0" eb="5">
      <t>シキチゲンキョウズ</t>
    </rPh>
    <rPh sb="6" eb="7">
      <t>トオ</t>
    </rPh>
    <phoneticPr fontId="2"/>
  </si>
  <si>
    <t>既存門扉撤去</t>
    <rPh sb="0" eb="4">
      <t>キゾンモンピ</t>
    </rPh>
    <rPh sb="4" eb="6">
      <t>テッキョ</t>
    </rPh>
    <phoneticPr fontId="2"/>
  </si>
  <si>
    <t>発生材積込み共</t>
    <rPh sb="0" eb="3">
      <t>ハッセイザイ</t>
    </rPh>
    <rPh sb="3" eb="5">
      <t>ツミコ</t>
    </rPh>
    <rPh sb="6" eb="7">
      <t>トモ</t>
    </rPh>
    <phoneticPr fontId="2"/>
  </si>
  <si>
    <t>腰見切縁CL塗り</t>
    <rPh sb="0" eb="1">
      <t>コシ</t>
    </rPh>
    <rPh sb="1" eb="3">
      <t>ミキ</t>
    </rPh>
    <rPh sb="3" eb="4">
      <t>フチ</t>
    </rPh>
    <rPh sb="6" eb="7">
      <t>ヌ</t>
    </rPh>
    <phoneticPr fontId="2"/>
  </si>
  <si>
    <t>シナ材</t>
    <rPh sb="2" eb="3">
      <t>ザイ</t>
    </rPh>
    <phoneticPr fontId="2"/>
  </si>
  <si>
    <t>15×30</t>
    <phoneticPr fontId="2"/>
  </si>
  <si>
    <t>（回り縁</t>
    <rPh sb="1" eb="2">
      <t>マワ</t>
    </rPh>
    <rPh sb="3" eb="4">
      <t>フチ</t>
    </rPh>
    <phoneticPr fontId="2"/>
  </si>
  <si>
    <t>ﾗﾜﾝ）</t>
    <phoneticPr fontId="2"/>
  </si>
  <si>
    <t>廊下～幼児WC､</t>
    <rPh sb="0" eb="2">
      <t>ロウカ</t>
    </rPh>
    <rPh sb="3" eb="5">
      <t>ヨウジ</t>
    </rPh>
    <phoneticPr fontId="2"/>
  </si>
  <si>
    <t>学習室～前室</t>
    <rPh sb="0" eb="3">
      <t>ガクシュウシツ</t>
    </rPh>
    <rPh sb="4" eb="6">
      <t>マエシツ</t>
    </rPh>
    <phoneticPr fontId="2"/>
  </si>
  <si>
    <t>乾式二重床下地</t>
    <phoneticPr fontId="2"/>
  </si>
  <si>
    <t>SL材下地</t>
    <phoneticPr fontId="2"/>
  </si>
  <si>
    <t>OA下地</t>
    <phoneticPr fontId="2"/>
  </si>
  <si>
    <t>H60</t>
    <phoneticPr fontId="2"/>
  </si>
  <si>
    <t>H200</t>
    <phoneticPr fontId="2"/>
  </si>
  <si>
    <t>アルミ見切共</t>
    <rPh sb="3" eb="5">
      <t>ミキ</t>
    </rPh>
    <rPh sb="5" eb="6">
      <t>トモ</t>
    </rPh>
    <phoneticPr fontId="2"/>
  </si>
  <si>
    <t>床見切り</t>
    <rPh sb="0" eb="1">
      <t>ユカ</t>
    </rPh>
    <rPh sb="1" eb="3">
      <t>ミキ</t>
    </rPh>
    <phoneticPr fontId="2"/>
  </si>
  <si>
    <t>ｍ</t>
    <phoneticPr fontId="2"/>
  </si>
  <si>
    <t>～タイルカーペット</t>
    <phoneticPr fontId="2"/>
  </si>
  <si>
    <t>ビニル床シート</t>
    <phoneticPr fontId="2"/>
  </si>
  <si>
    <t>（中級品）</t>
    <rPh sb="1" eb="4">
      <t>チュウキュウヒン</t>
    </rPh>
    <phoneticPr fontId="2"/>
  </si>
  <si>
    <t>（0.054㎥/本×0.17ｍ×0.03ｍ×5.4ｍ×所要数量1.155）</t>
    <rPh sb="8" eb="9">
      <t>ホン</t>
    </rPh>
    <rPh sb="27" eb="31">
      <t>ショヨウスウリョウ</t>
    </rPh>
    <phoneticPr fontId="2"/>
  </si>
  <si>
    <t>（0.054㎥/本×0.17ｍ×0.03ｍ×3.8ｍ×所要数量1.155）</t>
    <rPh sb="8" eb="9">
      <t>ホン</t>
    </rPh>
    <rPh sb="27" eb="31">
      <t>ショヨウスウリョウ</t>
    </rPh>
    <phoneticPr fontId="2"/>
  </si>
  <si>
    <t>代価-13</t>
    <rPh sb="0" eb="2">
      <t>ダイカ</t>
    </rPh>
    <phoneticPr fontId="2"/>
  </si>
  <si>
    <t>（0.054㎥/本×0.17ｍ×0.03ｍ×4.5ｍ×所要数量1.155）</t>
    <rPh sb="8" eb="9">
      <t>ホン</t>
    </rPh>
    <rPh sb="27" eb="31">
      <t>ショヨウスウリョウ</t>
    </rPh>
    <phoneticPr fontId="2"/>
  </si>
  <si>
    <t>N 軒天NAD塗り及び</t>
    <rPh sb="9" eb="10">
      <t>オヨ</t>
    </rPh>
    <phoneticPr fontId="2"/>
  </si>
  <si>
    <t>C3</t>
    <phoneticPr fontId="5"/>
  </si>
  <si>
    <t>C3 天井NAD塗り</t>
    <phoneticPr fontId="2"/>
  </si>
  <si>
    <t>　　　　　土間下断熱材敷き</t>
    <rPh sb="5" eb="7">
      <t>ドマ</t>
    </rPh>
    <rPh sb="7" eb="8">
      <t>シタ</t>
    </rPh>
    <rPh sb="8" eb="11">
      <t>ダンネツザイ</t>
    </rPh>
    <rPh sb="11" eb="12">
      <t>シ</t>
    </rPh>
    <phoneticPr fontId="2"/>
  </si>
  <si>
    <t>（ロンリウムプレーン・公表価格2,750/㎡のため0.53掛け）</t>
    <rPh sb="11" eb="15">
      <t>コウヒョウカカク</t>
    </rPh>
    <rPh sb="29" eb="30">
      <t>カ</t>
    </rPh>
    <phoneticPr fontId="2"/>
  </si>
  <si>
    <t>施P412</t>
    <phoneticPr fontId="2"/>
  </si>
  <si>
    <t>（ｱﾙﾐ25mm）</t>
    <phoneticPr fontId="2"/>
  </si>
  <si>
    <t>　　　　　F2</t>
    <phoneticPr fontId="2"/>
  </si>
  <si>
    <t>　　　　　床ビニル床シートB</t>
    <rPh sb="5" eb="6">
      <t>ユカ</t>
    </rPh>
    <phoneticPr fontId="2"/>
  </si>
  <si>
    <t xml:space="preserve">アルミ製 </t>
    <phoneticPr fontId="2"/>
  </si>
  <si>
    <t>代価-28</t>
    <rPh sb="0" eb="2">
      <t>ダイカ</t>
    </rPh>
    <phoneticPr fontId="2"/>
  </si>
  <si>
    <t>　　　　　F4</t>
    <phoneticPr fontId="2"/>
  </si>
  <si>
    <t>　　　　　床ビニル床シートD</t>
    <rPh sb="5" eb="6">
      <t>ユカ</t>
    </rPh>
    <phoneticPr fontId="2"/>
  </si>
  <si>
    <t xml:space="preserve">厚15.0mm </t>
    <phoneticPr fontId="2"/>
  </si>
  <si>
    <t>代価-30</t>
    <rPh sb="0" eb="2">
      <t>ダイカ</t>
    </rPh>
    <phoneticPr fontId="2"/>
  </si>
  <si>
    <t>（0.054㎥/本×0.04ｍ×0.012ｍ×所要数量1.155）</t>
    <rPh sb="8" eb="9">
      <t>ホン</t>
    </rPh>
    <rPh sb="23" eb="27">
      <t>ショヨウスウリョウ</t>
    </rPh>
    <phoneticPr fontId="2"/>
  </si>
  <si>
    <t>　　　　　間仕切軸組</t>
    <rPh sb="5" eb="8">
      <t>マジキリ</t>
    </rPh>
    <rPh sb="8" eb="10">
      <t>ジクグミ</t>
    </rPh>
    <phoneticPr fontId="2"/>
  </si>
  <si>
    <t>（杉1等）</t>
    <rPh sb="1" eb="2">
      <t>スギ</t>
    </rPh>
    <rPh sb="3" eb="4">
      <t>トウ</t>
    </rPh>
    <phoneticPr fontId="2"/>
  </si>
  <si>
    <t xml:space="preserve">杉1等 </t>
    <rPh sb="0" eb="1">
      <t>スギ</t>
    </rPh>
    <phoneticPr fontId="2"/>
  </si>
  <si>
    <t>（高さ0.88ｍ×週休2日促進工事新営補正率1.01）</t>
    <rPh sb="1" eb="2">
      <t>タカ</t>
    </rPh>
    <phoneticPr fontId="2"/>
  </si>
  <si>
    <t>（高さ0.88ｍ×2枚張り×週休2日促進工事新営補正率1.01）</t>
    <rPh sb="10" eb="11">
      <t>マイ</t>
    </rPh>
    <rPh sb="11" eb="12">
      <t>ハ</t>
    </rPh>
    <phoneticPr fontId="2"/>
  </si>
  <si>
    <t>ラワン合板 1類</t>
    <phoneticPr fontId="2"/>
  </si>
  <si>
    <t>厚12mm</t>
    <rPh sb="0" eb="1">
      <t>アツ</t>
    </rPh>
    <phoneticPr fontId="2"/>
  </si>
  <si>
    <t>　　　　　ポストフォーム甲板</t>
    <phoneticPr fontId="2"/>
  </si>
  <si>
    <t>（高さ0.98ｍ×週休2日促進工事新営補正率1.01）</t>
    <rPh sb="1" eb="2">
      <t>タカ</t>
    </rPh>
    <phoneticPr fontId="2"/>
  </si>
  <si>
    <t>（高さ0.98ｍ×2枚張り×週休2日促進工事新営補正率1.01）</t>
    <rPh sb="10" eb="11">
      <t>マイ</t>
    </rPh>
    <rPh sb="11" eb="12">
      <t>ハ</t>
    </rPh>
    <phoneticPr fontId="2"/>
  </si>
  <si>
    <t>代価-35</t>
    <phoneticPr fontId="2"/>
  </si>
  <si>
    <t>代価-36</t>
  </si>
  <si>
    <t>代価-37</t>
  </si>
  <si>
    <t>代価-38</t>
  </si>
  <si>
    <t>代価-39</t>
  </si>
  <si>
    <t>代価-40</t>
  </si>
  <si>
    <t>（高さ1.18ｍ×週休2日促進工事新営補正率1.01）</t>
    <rPh sb="1" eb="2">
      <t>タカ</t>
    </rPh>
    <phoneticPr fontId="2"/>
  </si>
  <si>
    <t>（高さ1.18ｍ×2枚張り×週休2日促進工事新営補正率1.01）</t>
    <rPh sb="10" eb="11">
      <t>マイ</t>
    </rPh>
    <rPh sb="11" eb="12">
      <t>ハ</t>
    </rPh>
    <phoneticPr fontId="2"/>
  </si>
  <si>
    <t>（高さ1.18ｍ×2枚張り×両面×週休2日促進工事新営補正率1.01）</t>
    <rPh sb="10" eb="11">
      <t>マイ</t>
    </rPh>
    <rPh sb="11" eb="12">
      <t>ハ</t>
    </rPh>
    <rPh sb="14" eb="16">
      <t>リョウメン</t>
    </rPh>
    <phoneticPr fontId="2"/>
  </si>
  <si>
    <t>（高さ1.18ｍ×両面×週休2日促進工事新営補正率1.01）</t>
    <rPh sb="1" eb="2">
      <t>タカ</t>
    </rPh>
    <rPh sb="9" eb="11">
      <t>リョウメン</t>
    </rPh>
    <phoneticPr fontId="2"/>
  </si>
  <si>
    <t>公（スガツネ工業㈱）</t>
    <rPh sb="0" eb="1">
      <t>オオヤケ</t>
    </rPh>
    <rPh sb="6" eb="8">
      <t>コウギョウ</t>
    </rPh>
    <phoneticPr fontId="2"/>
  </si>
  <si>
    <t>（0.054㎥/本×0.24ｍ×0.09ｍ×0.03ｍ×所要数量1.155）</t>
    <rPh sb="8" eb="9">
      <t>ホン</t>
    </rPh>
    <rPh sb="28" eb="32">
      <t>ショヨウスウリョウ</t>
    </rPh>
    <phoneticPr fontId="2"/>
  </si>
  <si>
    <t>（0.054㎥/本×0.64ｍ×0.09ｍ×0.03ｍ×所要数量1.155）</t>
    <rPh sb="8" eb="9">
      <t>ホン</t>
    </rPh>
    <rPh sb="28" eb="32">
      <t>ショヨウスウリョウ</t>
    </rPh>
    <phoneticPr fontId="2"/>
  </si>
  <si>
    <t>（0.054㎥/本×0.48ｍ×0.09ｍ×0.03ｍ×所要数量1.155）</t>
    <rPh sb="8" eb="9">
      <t>ホン</t>
    </rPh>
    <rPh sb="28" eb="32">
      <t>ショヨウスウリョウ</t>
    </rPh>
    <phoneticPr fontId="2"/>
  </si>
  <si>
    <t>（0.054㎥/本×4ｍ×0.09ｍ×0.03ｍ×所要数量1.155）</t>
    <rPh sb="8" eb="9">
      <t>ホン</t>
    </rPh>
    <rPh sb="25" eb="29">
      <t>ショヨウスウリョウ</t>
    </rPh>
    <phoneticPr fontId="2"/>
  </si>
  <si>
    <t>公（㈱ユニオン）</t>
    <phoneticPr fontId="2"/>
  </si>
  <si>
    <t>　　　　　捨コンクリート</t>
    <phoneticPr fontId="5"/>
  </si>
  <si>
    <t>人力打設</t>
    <phoneticPr fontId="2"/>
  </si>
  <si>
    <t>捨コンクリート</t>
    <phoneticPr fontId="5"/>
  </si>
  <si>
    <t>（0.00468㎥×週休2日促進工事労務費補正1.02）</t>
    <rPh sb="18" eb="21">
      <t>ロウムヒ</t>
    </rPh>
    <phoneticPr fontId="2"/>
  </si>
  <si>
    <t>（0.00693㎥×週休2日促進工事労務費補正1.02）</t>
    <phoneticPr fontId="2"/>
  </si>
  <si>
    <t>マP176</t>
    <phoneticPr fontId="2"/>
  </si>
  <si>
    <t>代価-42</t>
    <rPh sb="0" eb="2">
      <t>ダイカ</t>
    </rPh>
    <phoneticPr fontId="2"/>
  </si>
  <si>
    <t>代価-43</t>
    <rPh sb="0" eb="2">
      <t>ダイカ</t>
    </rPh>
    <phoneticPr fontId="2"/>
  </si>
  <si>
    <t xml:space="preserve">SD295 D10 </t>
    <phoneticPr fontId="5"/>
  </si>
  <si>
    <t>SD295 D13</t>
    <phoneticPr fontId="5"/>
  </si>
  <si>
    <t>壁式単純</t>
    <phoneticPr fontId="2"/>
  </si>
  <si>
    <t>小型構造物 人力打設</t>
    <rPh sb="6" eb="8">
      <t>ジンリョク</t>
    </rPh>
    <rPh sb="8" eb="10">
      <t>ダセツ</t>
    </rPh>
    <phoneticPr fontId="2"/>
  </si>
  <si>
    <t>鉄骨カッター主体 軽量級</t>
    <rPh sb="0" eb="2">
      <t>テッコツ</t>
    </rPh>
    <rPh sb="6" eb="8">
      <t>シュタイ</t>
    </rPh>
    <rPh sb="9" eb="12">
      <t>ケイリョウキュウ</t>
    </rPh>
    <phoneticPr fontId="2"/>
  </si>
  <si>
    <t>　　　　　S造建物上屋解体</t>
    <rPh sb="6" eb="7">
      <t>ゾウ</t>
    </rPh>
    <rPh sb="7" eb="9">
      <t>タテモノ</t>
    </rPh>
    <rPh sb="9" eb="10">
      <t>ウエ</t>
    </rPh>
    <rPh sb="10" eb="11">
      <t>ヤ</t>
    </rPh>
    <rPh sb="11" eb="13">
      <t>カイタイ</t>
    </rPh>
    <phoneticPr fontId="2"/>
  </si>
  <si>
    <t>鋼材量30～50kg/㎡</t>
    <rPh sb="0" eb="2">
      <t>コウザイ</t>
    </rPh>
    <rPh sb="2" eb="3">
      <t>リョウ</t>
    </rPh>
    <phoneticPr fontId="2"/>
  </si>
  <si>
    <t>コP126</t>
    <phoneticPr fontId="2"/>
  </si>
  <si>
    <t>（積算数量調書×週休2日促進工事新営補正率1.01）</t>
    <rPh sb="1" eb="7">
      <t>セキサンスウリョウチョウショ</t>
    </rPh>
    <phoneticPr fontId="2"/>
  </si>
  <si>
    <t>（積算数量調書）</t>
    <rPh sb="1" eb="7">
      <t>セキサンスウリョウチョウショ</t>
    </rPh>
    <phoneticPr fontId="2"/>
  </si>
  <si>
    <t>　　　　　鉄筋コンクリート</t>
    <rPh sb="5" eb="7">
      <t>テッキン</t>
    </rPh>
    <phoneticPr fontId="5"/>
  </si>
  <si>
    <t>鉄筋コンクリート</t>
    <rPh sb="0" eb="2">
      <t>テッキン</t>
    </rPh>
    <phoneticPr fontId="5"/>
  </si>
  <si>
    <t>マP214</t>
    <phoneticPr fontId="2"/>
  </si>
  <si>
    <t>天井点検口</t>
    <rPh sb="0" eb="2">
      <t>テンジョウ</t>
    </rPh>
    <rPh sb="2" eb="5">
      <t>テンケンコウ</t>
    </rPh>
    <phoneticPr fontId="2"/>
  </si>
  <si>
    <t>天井点検口用開口補強</t>
    <rPh sb="0" eb="2">
      <t>テンジョウ</t>
    </rPh>
    <rPh sb="2" eb="5">
      <t>テンケンコウ</t>
    </rPh>
    <rPh sb="5" eb="6">
      <t>ヨウ</t>
    </rPh>
    <rPh sb="6" eb="8">
      <t>カイコウ</t>
    </rPh>
    <rPh sb="8" eb="10">
      <t>ホキョウ</t>
    </rPh>
    <phoneticPr fontId="2"/>
  </si>
  <si>
    <t>アルミ製</t>
    <rPh sb="3" eb="4">
      <t>セイ</t>
    </rPh>
    <phoneticPr fontId="2"/>
  </si>
  <si>
    <t>450角</t>
    <rPh sb="3" eb="4">
      <t>カク</t>
    </rPh>
    <phoneticPr fontId="2"/>
  </si>
  <si>
    <t>か所</t>
    <phoneticPr fontId="2"/>
  </si>
  <si>
    <t>梁等OS塗り</t>
    <rPh sb="0" eb="1">
      <t>ハリ</t>
    </rPh>
    <rPh sb="1" eb="2">
      <t>トウ</t>
    </rPh>
    <rPh sb="4" eb="5">
      <t>ヌ</t>
    </rPh>
    <phoneticPr fontId="2"/>
  </si>
  <si>
    <t>期間2か月</t>
    <rPh sb="4" eb="5">
      <t>ツキ</t>
    </rPh>
    <phoneticPr fontId="2"/>
  </si>
  <si>
    <t>期間6か月</t>
    <phoneticPr fontId="2"/>
  </si>
  <si>
    <t>交通整理員</t>
    <rPh sb="0" eb="2">
      <t>コウツウ</t>
    </rPh>
    <rPh sb="2" eb="4">
      <t>セイリ</t>
    </rPh>
    <rPh sb="4" eb="5">
      <t>イン</t>
    </rPh>
    <phoneticPr fontId="2"/>
  </si>
  <si>
    <t>　　　　　床組</t>
    <rPh sb="5" eb="6">
      <t>ユカ</t>
    </rPh>
    <rPh sb="6" eb="7">
      <t>グミ</t>
    </rPh>
    <phoneticPr fontId="2"/>
  </si>
  <si>
    <t xml:space="preserve">ころばし床組 </t>
    <rPh sb="4" eb="5">
      <t>ユカ</t>
    </rPh>
    <rPh sb="5" eb="6">
      <t>グミ</t>
    </rPh>
    <phoneticPr fontId="2"/>
  </si>
  <si>
    <t xml:space="preserve">ラワン合板 2類 </t>
    <phoneticPr fontId="2"/>
  </si>
  <si>
    <t>　　　　　壁下地板張り</t>
    <rPh sb="5" eb="6">
      <t>カベ</t>
    </rPh>
    <rPh sb="6" eb="8">
      <t>シタジ</t>
    </rPh>
    <rPh sb="8" eb="9">
      <t>イタ</t>
    </rPh>
    <rPh sb="9" eb="10">
      <t>ハ</t>
    </rPh>
    <phoneticPr fontId="2"/>
  </si>
  <si>
    <t>厚5.5mm</t>
    <rPh sb="0" eb="1">
      <t>アツ</t>
    </rPh>
    <phoneticPr fontId="2"/>
  </si>
  <si>
    <t>杉1等</t>
    <rPh sb="0" eb="1">
      <t>スギ</t>
    </rPh>
    <phoneticPr fontId="2"/>
  </si>
  <si>
    <t>（1,760-（2,880-1,760）×1/3か月）</t>
    <rPh sb="25" eb="26">
      <t>ツキ</t>
    </rPh>
    <phoneticPr fontId="2"/>
  </si>
  <si>
    <t>代価-52</t>
    <rPh sb="0" eb="2">
      <t>ダイカ</t>
    </rPh>
    <phoneticPr fontId="2"/>
  </si>
  <si>
    <t>（1組当たり）</t>
    <rPh sb="2" eb="3">
      <t>クミ</t>
    </rPh>
    <rPh sb="3" eb="4">
      <t>ア</t>
    </rPh>
    <phoneticPr fontId="2"/>
  </si>
  <si>
    <t>M12</t>
    <phoneticPr fontId="2"/>
  </si>
  <si>
    <t>土台用アンカーボルト</t>
    <rPh sb="0" eb="2">
      <t>ドダイ</t>
    </rPh>
    <rPh sb="2" eb="3">
      <t>ヨウ</t>
    </rPh>
    <phoneticPr fontId="2"/>
  </si>
  <si>
    <t>HD用アンカーボルト含む</t>
    <rPh sb="2" eb="3">
      <t>ヨウ</t>
    </rPh>
    <rPh sb="10" eb="11">
      <t>フク</t>
    </rPh>
    <phoneticPr fontId="2"/>
  </si>
  <si>
    <t>150～300</t>
    <phoneticPr fontId="2"/>
  </si>
  <si>
    <t>費事業主負担分）</t>
    <rPh sb="1" eb="3">
      <t>ジギョウ</t>
    </rPh>
    <rPh sb="3" eb="4">
      <t>ヌシ</t>
    </rPh>
    <rPh sb="4" eb="7">
      <t>フタンブン</t>
    </rPh>
    <phoneticPr fontId="2"/>
  </si>
  <si>
    <t>見（㈱LIXIL）</t>
    <rPh sb="0" eb="1">
      <t>ミ</t>
    </rPh>
    <phoneticPr fontId="2"/>
  </si>
  <si>
    <t>見（文化シャッター㈱）</t>
    <rPh sb="0" eb="1">
      <t>ミ</t>
    </rPh>
    <rPh sb="2" eb="4">
      <t>ブンカ</t>
    </rPh>
    <phoneticPr fontId="2"/>
  </si>
  <si>
    <t>費）</t>
    <phoneticPr fontId="2"/>
  </si>
  <si>
    <t>　　　　　AD1～AD5</t>
    <phoneticPr fontId="2"/>
  </si>
  <si>
    <t>　　　　　AG1～AG2</t>
    <phoneticPr fontId="2"/>
  </si>
  <si>
    <t>　　　　　AW1～AW3､AW7､AW9</t>
    <phoneticPr fontId="2"/>
  </si>
  <si>
    <t>　　　　　AW4～AW6､AW9</t>
    <phoneticPr fontId="2"/>
  </si>
  <si>
    <t>固定ガラリ</t>
    <rPh sb="0" eb="2">
      <t>コテイ</t>
    </rPh>
    <phoneticPr fontId="2"/>
  </si>
  <si>
    <t>法定福利費</t>
    <rPh sb="0" eb="5">
      <t>ホウテイフクリヒ</t>
    </rPh>
    <phoneticPr fontId="2"/>
  </si>
  <si>
    <t>□830×830 t15</t>
    <phoneticPr fontId="2"/>
  </si>
  <si>
    <t>公（積水）</t>
    <rPh sb="0" eb="1">
      <t>コウ</t>
    </rPh>
    <rPh sb="2" eb="4">
      <t>セキスイ</t>
    </rPh>
    <phoneticPr fontId="2"/>
  </si>
  <si>
    <t>21,000+3,200（送料）</t>
    <rPh sb="13" eb="15">
      <t>ソウリョウ</t>
    </rPh>
    <phoneticPr fontId="2"/>
  </si>
  <si>
    <t>（3.65ｍ÷4本）</t>
    <rPh sb="8" eb="9">
      <t>ホン</t>
    </rPh>
    <phoneticPr fontId="2"/>
  </si>
  <si>
    <t>　　　　　木製モールディング材</t>
    <phoneticPr fontId="2"/>
  </si>
  <si>
    <t>A573AY</t>
    <phoneticPr fontId="2"/>
  </si>
  <si>
    <t>公（みはし㈱）</t>
    <rPh sb="0" eb="1">
      <t>オオヤケ</t>
    </rPh>
    <phoneticPr fontId="2"/>
  </si>
  <si>
    <t>　　　　　送料</t>
    <rPh sb="5" eb="7">
      <t>ソウリョウ</t>
    </rPh>
    <phoneticPr fontId="2"/>
  </si>
  <si>
    <t>（1式÷17か所）</t>
    <rPh sb="2" eb="3">
      <t>シキ</t>
    </rPh>
    <rPh sb="7" eb="8">
      <t>ショ</t>
    </rPh>
    <phoneticPr fontId="2"/>
  </si>
  <si>
    <t xml:space="preserve">　（営繕積算システム等開発利用協議会歩掛り 令和7年版 </t>
    <rPh sb="18" eb="20">
      <t>ブガカ</t>
    </rPh>
    <rPh sb="22" eb="24">
      <t>レイワ</t>
    </rPh>
    <rPh sb="25" eb="27">
      <t>ネンバン</t>
    </rPh>
    <phoneticPr fontId="2"/>
  </si>
  <si>
    <t>　建築工事編 仕上ユニット）</t>
    <phoneticPr fontId="2"/>
  </si>
  <si>
    <t>　　　　　内装工</t>
    <rPh sb="5" eb="7">
      <t>ナイソウ</t>
    </rPh>
    <rPh sb="7" eb="8">
      <t>コウ</t>
    </rPh>
    <phoneticPr fontId="5"/>
  </si>
  <si>
    <t>（労）</t>
    <phoneticPr fontId="2"/>
  </si>
  <si>
    <t>　　　　　その他（仕上ユニット）</t>
    <rPh sb="7" eb="8">
      <t>タ</t>
    </rPh>
    <rPh sb="9" eb="11">
      <t>シア</t>
    </rPh>
    <phoneticPr fontId="2"/>
  </si>
  <si>
    <t>　　　　　アカツキボード</t>
    <phoneticPr fontId="2"/>
  </si>
  <si>
    <t>公（㈲暁黒板製作所）</t>
    <rPh sb="0" eb="1">
      <t>オオヤケ</t>
    </rPh>
    <rPh sb="3" eb="4">
      <t>アカツキ</t>
    </rPh>
    <rPh sb="4" eb="6">
      <t>コクバン</t>
    </rPh>
    <rPh sb="6" eb="9">
      <t>セイサクショ</t>
    </rPh>
    <phoneticPr fontId="2"/>
  </si>
  <si>
    <t>900×1200</t>
    <phoneticPr fontId="2"/>
  </si>
  <si>
    <t>　　　　　廻り縁</t>
    <phoneticPr fontId="2"/>
  </si>
  <si>
    <t>30×30mm</t>
    <phoneticPr fontId="2"/>
  </si>
  <si>
    <t>代価-57</t>
    <rPh sb="0" eb="2">
      <t>ダイカ</t>
    </rPh>
    <phoneticPr fontId="2"/>
  </si>
  <si>
    <t>900×1800</t>
    <phoneticPr fontId="2"/>
  </si>
  <si>
    <t>重量用</t>
    <rPh sb="0" eb="3">
      <t>ジュウリョウヨウ</t>
    </rPh>
    <phoneticPr fontId="2"/>
  </si>
  <si>
    <t>（÷3ｍ）</t>
    <phoneticPr fontId="2"/>
  </si>
  <si>
    <t>公（トーソー㈱）</t>
    <rPh sb="0" eb="1">
      <t>オオヤケ</t>
    </rPh>
    <phoneticPr fontId="2"/>
  </si>
  <si>
    <t>玄関1造作カウンター</t>
    <rPh sb="0" eb="2">
      <t>ゲンカン</t>
    </rPh>
    <rPh sb="3" eb="5">
      <t>ゾウサク</t>
    </rPh>
    <phoneticPr fontId="2"/>
  </si>
  <si>
    <t>造作カウンターの通り</t>
    <rPh sb="8" eb="9">
      <t>トオ</t>
    </rPh>
    <phoneticPr fontId="2"/>
  </si>
  <si>
    <t>見（富士和建材㈱）</t>
    <rPh sb="0" eb="1">
      <t>ミ</t>
    </rPh>
    <rPh sb="2" eb="4">
      <t>フジ</t>
    </rPh>
    <rPh sb="4" eb="5">
      <t>ワ</t>
    </rPh>
    <rPh sb="5" eb="7">
      <t>ケンザイ</t>
    </rPh>
    <phoneticPr fontId="2"/>
  </si>
  <si>
    <t>4,917,790÷313㎡（専門工</t>
    <rPh sb="15" eb="17">
      <t>センモン</t>
    </rPh>
    <rPh sb="17" eb="18">
      <t>コウ</t>
    </rPh>
    <phoneticPr fontId="2"/>
  </si>
  <si>
    <t>事業者見積数量）</t>
    <rPh sb="0" eb="1">
      <t>ジ</t>
    </rPh>
    <rPh sb="1" eb="3">
      <t>ギョウシャ</t>
    </rPh>
    <rPh sb="3" eb="5">
      <t>ミツモリ</t>
    </rPh>
    <rPh sb="5" eb="7">
      <t>スウリョウ</t>
    </rPh>
    <phoneticPr fontId="2"/>
  </si>
  <si>
    <t>　見　→　専門業者による見積り（0.8掛け）</t>
    <rPh sb="1" eb="2">
      <t>ケン</t>
    </rPh>
    <rPh sb="5" eb="7">
      <t>センモン</t>
    </rPh>
    <rPh sb="7" eb="9">
      <t>ギョウシャ</t>
    </rPh>
    <rPh sb="12" eb="14">
      <t>ミツモ</t>
    </rPh>
    <phoneticPr fontId="5"/>
  </si>
  <si>
    <t>　公　→　公表価格</t>
    <rPh sb="1" eb="2">
      <t>オオヤケ</t>
    </rPh>
    <rPh sb="5" eb="7">
      <t>コウヒョウ</t>
    </rPh>
    <rPh sb="7" eb="9">
      <t>カカク</t>
    </rPh>
    <phoneticPr fontId="5"/>
  </si>
  <si>
    <t>4,495,800÷2か所</t>
    <rPh sb="12" eb="13">
      <t>ショ</t>
    </rPh>
    <phoneticPr fontId="2"/>
  </si>
  <si>
    <t>利費）</t>
    <phoneticPr fontId="2"/>
  </si>
  <si>
    <t>見（㈱テツフジ）</t>
    <rPh sb="0" eb="1">
      <t>ミ</t>
    </rPh>
    <phoneticPr fontId="2"/>
  </si>
  <si>
    <t>1,634,600+120,761（法定福</t>
    <rPh sb="18" eb="20">
      <t>ホウテイ</t>
    </rPh>
    <rPh sb="20" eb="21">
      <t>フク</t>
    </rPh>
    <phoneticPr fontId="2"/>
  </si>
  <si>
    <t>731,700+5,088（法定福利</t>
    <rPh sb="14" eb="16">
      <t>ホウテイ</t>
    </rPh>
    <rPh sb="16" eb="18">
      <t>フクリ</t>
    </rPh>
    <phoneticPr fontId="2"/>
  </si>
  <si>
    <t>52,000×106.01%（法定福利</t>
    <rPh sb="15" eb="17">
      <t>ホウテイ</t>
    </rPh>
    <rPh sb="17" eb="19">
      <t>フクリ</t>
    </rPh>
    <phoneticPr fontId="2"/>
  </si>
  <si>
    <t>97,000×106.01%（法定福利</t>
    <rPh sb="15" eb="17">
      <t>ホウテイ</t>
    </rPh>
    <rPh sb="17" eb="19">
      <t>フクリ</t>
    </rPh>
    <phoneticPr fontId="2"/>
  </si>
  <si>
    <t>29,400×106.01%（法定福利</t>
    <rPh sb="15" eb="17">
      <t>ホウテイ</t>
    </rPh>
    <rPh sb="17" eb="19">
      <t>フクリ</t>
    </rPh>
    <phoneticPr fontId="2"/>
  </si>
  <si>
    <t>（638,200+100,000）</t>
    <phoneticPr fontId="2"/>
  </si>
  <si>
    <t>×102.38%（運搬諸経費）</t>
    <phoneticPr fontId="2"/>
  </si>
  <si>
    <t>天井開口補強</t>
    <rPh sb="0" eb="2">
      <t>テンジョウ</t>
    </rPh>
    <rPh sb="2" eb="4">
      <t>カイコウ</t>
    </rPh>
    <rPh sb="4" eb="6">
      <t>ホキョウ</t>
    </rPh>
    <phoneticPr fontId="2"/>
  </si>
  <si>
    <t>150×1250</t>
    <phoneticPr fontId="2"/>
  </si>
  <si>
    <t>150×2500</t>
    <phoneticPr fontId="2"/>
  </si>
  <si>
    <t>（300×1200）</t>
    <phoneticPr fontId="2"/>
  </si>
  <si>
    <t>（300×2400）</t>
    <phoneticPr fontId="2"/>
  </si>
  <si>
    <t>見（㈱七保）</t>
    <rPh sb="0" eb="1">
      <t>ミ</t>
    </rPh>
    <rPh sb="3" eb="5">
      <t>ナナホ</t>
    </rPh>
    <phoneticPr fontId="2"/>
  </si>
  <si>
    <t>配膳棚</t>
    <rPh sb="2" eb="3">
      <t>タナ</t>
    </rPh>
    <phoneticPr fontId="2"/>
  </si>
  <si>
    <t>可動棚板･棚板受金物</t>
    <rPh sb="0" eb="2">
      <t>カドウ</t>
    </rPh>
    <rPh sb="2" eb="4">
      <t>タナイタ</t>
    </rPh>
    <rPh sb="5" eb="7">
      <t>タナイタ</t>
    </rPh>
    <rPh sb="7" eb="8">
      <t>ウ</t>
    </rPh>
    <rPh sb="8" eb="10">
      <t>カナモノ</t>
    </rPh>
    <phoneticPr fontId="2"/>
  </si>
  <si>
    <t>一時保育室収納可動棚（4段）</t>
    <rPh sb="0" eb="2">
      <t>イチジ</t>
    </rPh>
    <rPh sb="2" eb="5">
      <t>ホイクシツ</t>
    </rPh>
    <rPh sb="5" eb="7">
      <t>シュウノウ</t>
    </rPh>
    <rPh sb="7" eb="10">
      <t>カドウタナ</t>
    </rPh>
    <rPh sb="12" eb="13">
      <t>ダン</t>
    </rPh>
    <phoneticPr fontId="2"/>
  </si>
  <si>
    <t>ポストフォーム ｔ20</t>
    <phoneticPr fontId="2"/>
  </si>
  <si>
    <t>D300 L1850</t>
    <phoneticPr fontId="2"/>
  </si>
  <si>
    <t>776,600÷2か所</t>
    <rPh sb="10" eb="11">
      <t>ショ</t>
    </rPh>
    <phoneticPr fontId="2"/>
  </si>
  <si>
    <t>748,600÷2か所</t>
    <rPh sb="10" eb="11">
      <t>ショ</t>
    </rPh>
    <phoneticPr fontId="2"/>
  </si>
  <si>
    <t>1,173,600÷4か所</t>
    <rPh sb="12" eb="13">
      <t>ショ</t>
    </rPh>
    <phoneticPr fontId="2"/>
  </si>
  <si>
    <t>2,598,400÷8か所</t>
    <rPh sb="12" eb="13">
      <t>ショ</t>
    </rPh>
    <phoneticPr fontId="2"/>
  </si>
  <si>
    <t>923,200÷4か所</t>
    <rPh sb="10" eb="11">
      <t>ショ</t>
    </rPh>
    <phoneticPr fontId="2"/>
  </si>
  <si>
    <t>343,600÷2か所</t>
    <rPh sb="10" eb="11">
      <t>ショ</t>
    </rPh>
    <phoneticPr fontId="2"/>
  </si>
  <si>
    <t>310,400÷2か所</t>
    <rPh sb="10" eb="11">
      <t>ショ</t>
    </rPh>
    <phoneticPr fontId="2"/>
  </si>
  <si>
    <t>205,400÷2か所</t>
    <rPh sb="10" eb="11">
      <t>ショ</t>
    </rPh>
    <phoneticPr fontId="2"/>
  </si>
  <si>
    <t>457,800÷3か所</t>
    <rPh sb="10" eb="11">
      <t>ショ</t>
    </rPh>
    <phoneticPr fontId="2"/>
  </si>
  <si>
    <t>687,800÷2か所</t>
    <rPh sb="10" eb="11">
      <t>ショ</t>
    </rPh>
    <phoneticPr fontId="2"/>
  </si>
  <si>
    <t>見（㈱アイビーソウケン）</t>
    <rPh sb="0" eb="1">
      <t>ミ</t>
    </rPh>
    <phoneticPr fontId="2"/>
  </si>
  <si>
    <t>F-01a～F-02</t>
    <phoneticPr fontId="2"/>
  </si>
  <si>
    <t>加工費</t>
    <rPh sb="0" eb="3">
      <t>カコウヒ</t>
    </rPh>
    <phoneticPr fontId="2"/>
  </si>
  <si>
    <t>運送費</t>
    <rPh sb="0" eb="3">
      <t>ウンソウヒ</t>
    </rPh>
    <phoneticPr fontId="2"/>
  </si>
  <si>
    <t>材料費</t>
    <rPh sb="0" eb="3">
      <t>ザイリョウヒ</t>
    </rPh>
    <phoneticPr fontId="2"/>
  </si>
  <si>
    <t>伏図作成費</t>
    <rPh sb="0" eb="2">
      <t>フセズ</t>
    </rPh>
    <rPh sb="2" eb="5">
      <t>サクセイヒ</t>
    </rPh>
    <phoneticPr fontId="2"/>
  </si>
  <si>
    <t>構造基本加工</t>
    <rPh sb="0" eb="4">
      <t>コウゾウキホン</t>
    </rPh>
    <rPh sb="4" eb="6">
      <t>カコウ</t>
    </rPh>
    <phoneticPr fontId="2"/>
  </si>
  <si>
    <t>ポーチ部分含む</t>
    <rPh sb="3" eb="5">
      <t>ブブン</t>
    </rPh>
    <rPh sb="5" eb="6">
      <t>フク</t>
    </rPh>
    <phoneticPr fontId="2"/>
  </si>
  <si>
    <t>羽柄加工</t>
    <rPh sb="0" eb="2">
      <t>ハガラ</t>
    </rPh>
    <rPh sb="2" eb="4">
      <t>カコウ</t>
    </rPh>
    <phoneticPr fontId="2"/>
  </si>
  <si>
    <t>垂木</t>
    <rPh sb="0" eb="2">
      <t>タルキ</t>
    </rPh>
    <phoneticPr fontId="2"/>
  </si>
  <si>
    <t>トラス組加工</t>
    <rPh sb="3" eb="4">
      <t>クミ</t>
    </rPh>
    <rPh sb="4" eb="6">
      <t>カコウ</t>
    </rPh>
    <phoneticPr fontId="2"/>
  </si>
  <si>
    <t>登り梁加工費</t>
    <rPh sb="0" eb="1">
      <t>ノボ</t>
    </rPh>
    <rPh sb="2" eb="3">
      <t>ハリ</t>
    </rPh>
    <rPh sb="3" eb="5">
      <t>カコウ</t>
    </rPh>
    <rPh sb="5" eb="6">
      <t>ヒ</t>
    </rPh>
    <phoneticPr fontId="2"/>
  </si>
  <si>
    <t>斜め登り梁加工費</t>
    <rPh sb="0" eb="1">
      <t>ナナ</t>
    </rPh>
    <rPh sb="2" eb="3">
      <t>ノボ</t>
    </rPh>
    <rPh sb="4" eb="5">
      <t>ハリ</t>
    </rPh>
    <rPh sb="5" eb="7">
      <t>カコウ</t>
    </rPh>
    <rPh sb="7" eb="8">
      <t>ヒ</t>
    </rPh>
    <phoneticPr fontId="2"/>
  </si>
  <si>
    <t>仕上加工費</t>
    <rPh sb="0" eb="2">
      <t>シア</t>
    </rPh>
    <rPh sb="2" eb="5">
      <t>カコウヒ</t>
    </rPh>
    <phoneticPr fontId="2"/>
  </si>
  <si>
    <t>化粧梁</t>
    <rPh sb="0" eb="2">
      <t>ケショウ</t>
    </rPh>
    <rPh sb="2" eb="3">
      <t>ハリ</t>
    </rPh>
    <phoneticPr fontId="2"/>
  </si>
  <si>
    <t>化粧垂木</t>
    <rPh sb="0" eb="2">
      <t>ケショウ</t>
    </rPh>
    <rPh sb="2" eb="4">
      <t>タルキ</t>
    </rPh>
    <phoneticPr fontId="2"/>
  </si>
  <si>
    <t>丸柱加工費</t>
    <rPh sb="0" eb="2">
      <t>マルバシラ</t>
    </rPh>
    <rPh sb="2" eb="5">
      <t>カコウヒ</t>
    </rPh>
    <phoneticPr fontId="2"/>
  </si>
  <si>
    <t>仕上･柱脚金物取合含む</t>
    <rPh sb="0" eb="2">
      <t>シア</t>
    </rPh>
    <rPh sb="3" eb="5">
      <t>チュウキャク</t>
    </rPh>
    <rPh sb="5" eb="7">
      <t>カナモノ</t>
    </rPh>
    <rPh sb="7" eb="9">
      <t>トリアイ</t>
    </rPh>
    <rPh sb="9" eb="10">
      <t>フク</t>
    </rPh>
    <phoneticPr fontId="2"/>
  </si>
  <si>
    <t>4t</t>
    <phoneticPr fontId="2"/>
  </si>
  <si>
    <t>金物</t>
    <rPh sb="0" eb="2">
      <t>カナモノ</t>
    </rPh>
    <phoneticPr fontId="2"/>
  </si>
  <si>
    <t>パネル</t>
    <phoneticPr fontId="2"/>
  </si>
  <si>
    <t>建て方費</t>
    <rPh sb="0" eb="1">
      <t>タ</t>
    </rPh>
    <rPh sb="2" eb="3">
      <t>カタ</t>
    </rPh>
    <rPh sb="3" eb="4">
      <t>ヒ</t>
    </rPh>
    <phoneticPr fontId="2"/>
  </si>
  <si>
    <t>荷下ろし･パネル荷揚･地組含む</t>
    <rPh sb="0" eb="2">
      <t>ニオ</t>
    </rPh>
    <rPh sb="8" eb="10">
      <t>ニア</t>
    </rPh>
    <rPh sb="11" eb="13">
      <t>ジグミ</t>
    </rPh>
    <rPh sb="13" eb="14">
      <t>フク</t>
    </rPh>
    <phoneticPr fontId="2"/>
  </si>
  <si>
    <t>羽柄取付施工費</t>
    <rPh sb="0" eb="2">
      <t>ハガラ</t>
    </rPh>
    <rPh sb="2" eb="4">
      <t>トリツ</t>
    </rPh>
    <rPh sb="4" eb="7">
      <t>セコウヒ</t>
    </rPh>
    <phoneticPr fontId="2"/>
  </si>
  <si>
    <t>野地パネル</t>
    <rPh sb="0" eb="2">
      <t>ノヂ</t>
    </rPh>
    <phoneticPr fontId="2"/>
  </si>
  <si>
    <t>化粧野地パネル</t>
    <rPh sb="0" eb="2">
      <t>ケショウ</t>
    </rPh>
    <rPh sb="2" eb="4">
      <t>ノヂ</t>
    </rPh>
    <phoneticPr fontId="2"/>
  </si>
  <si>
    <t>壁耐力面材（外面）</t>
    <rPh sb="0" eb="1">
      <t>カベ</t>
    </rPh>
    <rPh sb="1" eb="3">
      <t>タイリョク</t>
    </rPh>
    <rPh sb="3" eb="5">
      <t>メンザイ</t>
    </rPh>
    <rPh sb="6" eb="7">
      <t>ソト</t>
    </rPh>
    <rPh sb="7" eb="8">
      <t>メン</t>
    </rPh>
    <phoneticPr fontId="2"/>
  </si>
  <si>
    <t>壁耐力面材（内面）</t>
    <rPh sb="0" eb="1">
      <t>カベ</t>
    </rPh>
    <rPh sb="1" eb="3">
      <t>タイリョク</t>
    </rPh>
    <rPh sb="3" eb="5">
      <t>メンザイ</t>
    </rPh>
    <rPh sb="6" eb="7">
      <t>ウチ</t>
    </rPh>
    <rPh sb="7" eb="8">
      <t>メン</t>
    </rPh>
    <phoneticPr fontId="2"/>
  </si>
  <si>
    <t>坪</t>
    <rPh sb="0" eb="1">
      <t>ツボ</t>
    </rPh>
    <phoneticPr fontId="2"/>
  </si>
  <si>
    <t>式</t>
    <rPh sb="0" eb="1">
      <t>シキ</t>
    </rPh>
    <phoneticPr fontId="2"/>
  </si>
  <si>
    <t>本</t>
    <rPh sb="0" eb="1">
      <t>ホン</t>
    </rPh>
    <phoneticPr fontId="2"/>
  </si>
  <si>
    <t>台</t>
    <rPh sb="0" eb="1">
      <t>ダイ</t>
    </rPh>
    <phoneticPr fontId="2"/>
  </si>
  <si>
    <t>構造材32.2㎥</t>
    <rPh sb="0" eb="3">
      <t>コウゾウザイ</t>
    </rPh>
    <phoneticPr fontId="2"/>
  </si>
  <si>
    <t>羽柄材25.7㎥</t>
    <rPh sb="0" eb="2">
      <t>ハガラ</t>
    </rPh>
    <rPh sb="2" eb="3">
      <t>ザイ</t>
    </rPh>
    <phoneticPr fontId="2"/>
  </si>
  <si>
    <t>建て方重機費</t>
    <phoneticPr fontId="2"/>
  </si>
  <si>
    <t>（0.054㎥/本×0.5ｍ×0.09ｍ×0.03ｍ×所要数量1.155）</t>
    <rPh sb="8" eb="9">
      <t>ホン</t>
    </rPh>
    <rPh sb="27" eb="31">
      <t>ショヨウスウリョウ</t>
    </rPh>
    <phoneticPr fontId="2"/>
  </si>
  <si>
    <t>見（クリナップ㈱）</t>
    <rPh sb="0" eb="1">
      <t>ミ</t>
    </rPh>
    <phoneticPr fontId="2"/>
  </si>
  <si>
    <t>見（㈲ハギハラ工房）</t>
    <rPh sb="0" eb="1">
      <t>ミ</t>
    </rPh>
    <rPh sb="7" eb="9">
      <t>コウボウ</t>
    </rPh>
    <phoneticPr fontId="2"/>
  </si>
  <si>
    <t>施工費</t>
    <rPh sb="0" eb="3">
      <t>セコウヒ</t>
    </rPh>
    <phoneticPr fontId="2"/>
  </si>
  <si>
    <t>収納･倉庫1固定棚（1段）</t>
    <rPh sb="0" eb="2">
      <t>シュウノウ</t>
    </rPh>
    <rPh sb="3" eb="5">
      <t>ソウコ</t>
    </rPh>
    <rPh sb="6" eb="9">
      <t>コテイタナ</t>
    </rPh>
    <phoneticPr fontId="2"/>
  </si>
  <si>
    <t>900×900</t>
    <phoneticPr fontId="2"/>
  </si>
  <si>
    <t>ジョイント式ウッドデッキ</t>
    <rPh sb="5" eb="6">
      <t>シキ</t>
    </rPh>
    <phoneticPr fontId="2"/>
  </si>
  <si>
    <t>300×300×50mm</t>
    <phoneticPr fontId="5"/>
  </si>
  <si>
    <t>再生木材</t>
    <rPh sb="0" eb="2">
      <t>サイセイ</t>
    </rPh>
    <rPh sb="2" eb="4">
      <t>モクザイ</t>
    </rPh>
    <phoneticPr fontId="2"/>
  </si>
  <si>
    <t>エス･ウッドパネル</t>
    <phoneticPr fontId="2"/>
  </si>
  <si>
    <t>エス･ウッド三角框S</t>
    <rPh sb="6" eb="8">
      <t>サンカク</t>
    </rPh>
    <rPh sb="8" eb="9">
      <t>カマチ</t>
    </rPh>
    <phoneticPr fontId="2"/>
  </si>
  <si>
    <t>出隅セット</t>
    <rPh sb="0" eb="2">
      <t>デスミ</t>
    </rPh>
    <phoneticPr fontId="2"/>
  </si>
  <si>
    <t>ストレート2本セット</t>
    <rPh sb="6" eb="7">
      <t>ホン</t>
    </rPh>
    <phoneticPr fontId="2"/>
  </si>
  <si>
    <t>L=300×2本</t>
    <rPh sb="7" eb="8">
      <t>ホン</t>
    </rPh>
    <phoneticPr fontId="2"/>
  </si>
  <si>
    <t>15.7㎡</t>
    <phoneticPr fontId="2"/>
  </si>
  <si>
    <t>セット</t>
    <phoneticPr fontId="2"/>
  </si>
  <si>
    <t>見(杉田エース㈱)</t>
    <rPh sb="0" eb="1">
      <t>ミ</t>
    </rPh>
    <rPh sb="2" eb="4">
      <t>スギタ</t>
    </rPh>
    <phoneticPr fontId="2"/>
  </si>
  <si>
    <t>L</t>
  </si>
  <si>
    <t>見（㈱マルアイ産機）</t>
    <rPh sb="0" eb="1">
      <t>ミ</t>
    </rPh>
    <rPh sb="7" eb="9">
      <t>サンキ</t>
    </rPh>
    <phoneticPr fontId="2"/>
  </si>
  <si>
    <t>基</t>
    <rPh sb="0" eb="1">
      <t>キ</t>
    </rPh>
    <phoneticPr fontId="2"/>
  </si>
  <si>
    <t>公(積水樹脂㈱)</t>
    <rPh sb="0" eb="1">
      <t>コウ</t>
    </rPh>
    <rPh sb="2" eb="4">
      <t>セキスイ</t>
    </rPh>
    <rPh sb="4" eb="6">
      <t>ジュシ</t>
    </rPh>
    <phoneticPr fontId="2"/>
  </si>
  <si>
    <t>φ100×800</t>
    <phoneticPr fontId="2"/>
  </si>
  <si>
    <t>硬質ウレタン樹脂 ポール(固定式)</t>
    <rPh sb="0" eb="2">
      <t>コウシツ</t>
    </rPh>
    <rPh sb="6" eb="8">
      <t>ジュシ</t>
    </rPh>
    <rPh sb="13" eb="16">
      <t>コテイシキ</t>
    </rPh>
    <phoneticPr fontId="2"/>
  </si>
  <si>
    <t>プロテクトボラード</t>
    <phoneticPr fontId="2"/>
  </si>
  <si>
    <t>ボラード</t>
    <phoneticPr fontId="2"/>
  </si>
  <si>
    <t>車路</t>
    <rPh sb="0" eb="2">
      <t>シャロ</t>
    </rPh>
    <phoneticPr fontId="2"/>
  </si>
  <si>
    <t>　　　　　コンクリート</t>
    <phoneticPr fontId="2"/>
  </si>
  <si>
    <t>車路の通り</t>
    <rPh sb="0" eb="2">
      <t>シャロ</t>
    </rPh>
    <rPh sb="3" eb="4">
      <t>トオ</t>
    </rPh>
    <phoneticPr fontId="2"/>
  </si>
  <si>
    <t>磁器質タイル200角</t>
    <rPh sb="0" eb="3">
      <t>ジキシツ</t>
    </rPh>
    <phoneticPr fontId="2"/>
  </si>
  <si>
    <t>200mm角 圧着張り 塗り目地</t>
    <rPh sb="5" eb="6">
      <t>カク</t>
    </rPh>
    <rPh sb="7" eb="9">
      <t>アッチャク</t>
    </rPh>
    <rPh sb="9" eb="10">
      <t>ハ</t>
    </rPh>
    <rPh sb="12" eb="13">
      <t>ヌ</t>
    </rPh>
    <rPh sb="14" eb="16">
      <t>メジ</t>
    </rPh>
    <phoneticPr fontId="2"/>
  </si>
  <si>
    <t>公称幅1650×高さ500</t>
    <rPh sb="0" eb="2">
      <t>コウショウ</t>
    </rPh>
    <rPh sb="2" eb="3">
      <t>ハバ</t>
    </rPh>
    <rPh sb="8" eb="9">
      <t>タカ</t>
    </rPh>
    <phoneticPr fontId="2"/>
  </si>
  <si>
    <t>（1回÷8.2㎥）</t>
    <rPh sb="2" eb="3">
      <t>カイ</t>
    </rPh>
    <phoneticPr fontId="2"/>
  </si>
  <si>
    <t>（1回÷59㎥）</t>
    <rPh sb="2" eb="3">
      <t>カイ</t>
    </rPh>
    <phoneticPr fontId="2"/>
  </si>
  <si>
    <t>（1回÷62.5㎥）</t>
    <rPh sb="2" eb="3">
      <t>カイ</t>
    </rPh>
    <phoneticPr fontId="2"/>
  </si>
  <si>
    <t>（6ｍ/か所×5.4ｍ）</t>
    <rPh sb="5" eb="6">
      <t>ショ</t>
    </rPh>
    <phoneticPr fontId="2"/>
  </si>
  <si>
    <t>（5.4ｍ×2面）</t>
    <rPh sb="7" eb="8">
      <t>メン</t>
    </rPh>
    <phoneticPr fontId="2"/>
  </si>
  <si>
    <t>（6ｍ/か所×3.8ｍ）</t>
    <rPh sb="5" eb="6">
      <t>ショ</t>
    </rPh>
    <phoneticPr fontId="2"/>
  </si>
  <si>
    <t>（3.8ｍ×2面）</t>
    <rPh sb="7" eb="8">
      <t>メン</t>
    </rPh>
    <phoneticPr fontId="2"/>
  </si>
  <si>
    <t>（6ｍ/か所×4.5ｍ）</t>
    <rPh sb="5" eb="6">
      <t>ショ</t>
    </rPh>
    <phoneticPr fontId="2"/>
  </si>
  <si>
    <t>（4.5ｍ×2面）</t>
    <rPh sb="7" eb="8">
      <t>メン</t>
    </rPh>
    <phoneticPr fontId="2"/>
  </si>
  <si>
    <t>（1.8㎡/か所×42.53264㎡）</t>
    <rPh sb="7" eb="8">
      <t>ショ</t>
    </rPh>
    <phoneticPr fontId="2"/>
  </si>
  <si>
    <t>（3.6㎡/か所×29.55321㎡）</t>
    <rPh sb="7" eb="8">
      <t>ショ</t>
    </rPh>
    <phoneticPr fontId="2"/>
  </si>
  <si>
    <t>（40kg/㎡×477kg）</t>
    <phoneticPr fontId="2"/>
  </si>
  <si>
    <t>（撤去係数0.3）</t>
    <rPh sb="1" eb="5">
      <t>テッキョケイスウ</t>
    </rPh>
    <phoneticPr fontId="2"/>
  </si>
  <si>
    <t>-4</t>
    <phoneticPr fontId="2"/>
  </si>
  <si>
    <t>化学物質の濃度測定</t>
    <rPh sb="0" eb="2">
      <t>カガク</t>
    </rPh>
    <rPh sb="2" eb="4">
      <t>ブッシツ</t>
    </rPh>
    <rPh sb="5" eb="7">
      <t>ノウド</t>
    </rPh>
    <rPh sb="7" eb="9">
      <t>ソクテイ</t>
    </rPh>
    <phoneticPr fontId="2"/>
  </si>
  <si>
    <t>物P857</t>
    <phoneticPr fontId="2"/>
  </si>
  <si>
    <t>積P922</t>
    <phoneticPr fontId="2"/>
  </si>
  <si>
    <t>別紙明細-4</t>
    <rPh sb="0" eb="2">
      <t>ベッシ</t>
    </rPh>
    <rPh sb="2" eb="4">
      <t>メイサイ</t>
    </rPh>
    <phoneticPr fontId="2"/>
  </si>
  <si>
    <t>化学物質の濃度測定</t>
    <rPh sb="0" eb="4">
      <t>カガクブッシツ</t>
    </rPh>
    <rPh sb="5" eb="9">
      <t>ノウドソクテイ</t>
    </rPh>
    <phoneticPr fontId="2"/>
  </si>
  <si>
    <t>-67</t>
    <phoneticPr fontId="2"/>
  </si>
  <si>
    <t>UFB-3S-2760-HLN</t>
    <phoneticPr fontId="2"/>
  </si>
  <si>
    <t>代価-67</t>
    <phoneticPr fontId="2"/>
  </si>
  <si>
    <t>床置式消火器ボックス</t>
    <rPh sb="0" eb="2">
      <t>ユカオ</t>
    </rPh>
    <rPh sb="2" eb="5">
      <t>ショウカキ</t>
    </rPh>
    <phoneticPr fontId="2"/>
  </si>
  <si>
    <t>雑詳細図-2 フックの通り</t>
    <rPh sb="11" eb="12">
      <t>トオ</t>
    </rPh>
    <phoneticPr fontId="2"/>
  </si>
  <si>
    <t>フック2個 L500</t>
    <rPh sb="4" eb="5">
      <t>コ</t>
    </rPh>
    <phoneticPr fontId="2"/>
  </si>
  <si>
    <t>雑詳細図-2 モップハンガーの通り</t>
    <rPh sb="15" eb="16">
      <t>トオ</t>
    </rPh>
    <phoneticPr fontId="2"/>
  </si>
  <si>
    <t>g</t>
    <phoneticPr fontId="2"/>
  </si>
  <si>
    <t>内壁GW</t>
    <rPh sb="0" eb="2">
      <t>ナイヘキ</t>
    </rPh>
    <phoneticPr fontId="2"/>
  </si>
  <si>
    <t>ことりスライダー</t>
    <phoneticPr fontId="2"/>
  </si>
  <si>
    <t>ことりスライダー詳細の通り</t>
    <rPh sb="8" eb="10">
      <t>ショウサイ</t>
    </rPh>
    <rPh sb="11" eb="12">
      <t>トオ</t>
    </rPh>
    <phoneticPr fontId="2"/>
  </si>
  <si>
    <t>すべり台</t>
    <rPh sb="3" eb="4">
      <t>ダイ</t>
    </rPh>
    <phoneticPr fontId="2"/>
  </si>
  <si>
    <t>すべり台詳細の通り</t>
    <rPh sb="4" eb="6">
      <t>ショウサイ</t>
    </rPh>
    <rPh sb="7" eb="8">
      <t>トオ</t>
    </rPh>
    <phoneticPr fontId="2"/>
  </si>
  <si>
    <t>砂場用枠</t>
    <rPh sb="0" eb="2">
      <t>スナバ</t>
    </rPh>
    <rPh sb="2" eb="3">
      <t>ヨウ</t>
    </rPh>
    <rPh sb="3" eb="4">
      <t>ワク</t>
    </rPh>
    <phoneticPr fontId="2"/>
  </si>
  <si>
    <t>砂場用枠詳細の通り</t>
    <rPh sb="4" eb="6">
      <t>ショウサイ</t>
    </rPh>
    <rPh sb="7" eb="8">
      <t>トオ</t>
    </rPh>
    <phoneticPr fontId="2"/>
  </si>
  <si>
    <t>　　　　　無筋コンクリート2</t>
    <rPh sb="5" eb="6">
      <t>ム</t>
    </rPh>
    <rPh sb="6" eb="7">
      <t>キン</t>
    </rPh>
    <phoneticPr fontId="5"/>
  </si>
  <si>
    <t>　　　　　TNY-130</t>
    <phoneticPr fontId="2"/>
  </si>
  <si>
    <t>見（㈱本久）</t>
    <rPh sb="0" eb="1">
      <t>ミ</t>
    </rPh>
    <rPh sb="3" eb="4">
      <t>モト</t>
    </rPh>
    <rPh sb="4" eb="5">
      <t>キュウ</t>
    </rPh>
    <phoneticPr fontId="2"/>
  </si>
  <si>
    <t>　　　　　ことりスライダー（材工）</t>
    <rPh sb="14" eb="16">
      <t>ザイコウ</t>
    </rPh>
    <phoneticPr fontId="2"/>
  </si>
  <si>
    <t>基</t>
    <rPh sb="0" eb="1">
      <t>キ</t>
    </rPh>
    <phoneticPr fontId="5"/>
  </si>
  <si>
    <t>　　　　　SL-015</t>
    <phoneticPr fontId="2"/>
  </si>
  <si>
    <t>　　　　　すべり台（材工）</t>
    <rPh sb="10" eb="12">
      <t>ザイコウ</t>
    </rPh>
    <phoneticPr fontId="2"/>
  </si>
  <si>
    <t>　　　　　無筋コンクリート</t>
    <rPh sb="5" eb="6">
      <t>ム</t>
    </rPh>
    <rPh sb="6" eb="7">
      <t>キン</t>
    </rPh>
    <phoneticPr fontId="5"/>
  </si>
  <si>
    <t>　　　　　AB-1513</t>
    <phoneticPr fontId="2"/>
  </si>
  <si>
    <t>　　　　　砂場用縁枠（曲線用）（材工）</t>
    <rPh sb="8" eb="9">
      <t>フチ</t>
    </rPh>
    <rPh sb="11" eb="14">
      <t>キョクセンヨウ</t>
    </rPh>
    <rPh sb="16" eb="18">
      <t>ザイコウ</t>
    </rPh>
    <phoneticPr fontId="2"/>
  </si>
  <si>
    <t>　　　　　砂場用縁枠（コーナー型）（材工）</t>
    <rPh sb="8" eb="9">
      <t>フチ</t>
    </rPh>
    <rPh sb="15" eb="16">
      <t>ガタ</t>
    </rPh>
    <rPh sb="18" eb="20">
      <t>ザイコウ</t>
    </rPh>
    <phoneticPr fontId="2"/>
  </si>
  <si>
    <t>　　　　　砂場縁枠用 接着剤（材工）</t>
    <rPh sb="7" eb="8">
      <t>フチ</t>
    </rPh>
    <rPh sb="11" eb="14">
      <t>セッチャクザイ</t>
    </rPh>
    <rPh sb="15" eb="17">
      <t>ザイコウ</t>
    </rPh>
    <phoneticPr fontId="2"/>
  </si>
  <si>
    <t>無筋コンクリート2</t>
    <rPh sb="0" eb="1">
      <t>ム</t>
    </rPh>
    <rPh sb="1" eb="2">
      <t>キン</t>
    </rPh>
    <phoneticPr fontId="5"/>
  </si>
  <si>
    <t>無筋コンクリート</t>
    <rPh sb="0" eb="1">
      <t>ム</t>
    </rPh>
    <rPh sb="1" eb="2">
      <t>キン</t>
    </rPh>
    <phoneticPr fontId="5"/>
  </si>
  <si>
    <t>-68</t>
    <phoneticPr fontId="2"/>
  </si>
  <si>
    <t>-69</t>
    <phoneticPr fontId="2"/>
  </si>
  <si>
    <t>-70</t>
    <phoneticPr fontId="2"/>
  </si>
  <si>
    <t>-71</t>
    <phoneticPr fontId="2"/>
  </si>
  <si>
    <t>代価-71</t>
    <rPh sb="0" eb="2">
      <t>ダイカ</t>
    </rPh>
    <phoneticPr fontId="2"/>
  </si>
  <si>
    <t>-72</t>
    <phoneticPr fontId="2"/>
  </si>
  <si>
    <t>代価-72</t>
    <rPh sb="0" eb="2">
      <t>ダイカ</t>
    </rPh>
    <phoneticPr fontId="2"/>
  </si>
  <si>
    <t>　　　　　AB-1514</t>
    <phoneticPr fontId="2"/>
  </si>
  <si>
    <t>ポラードの通り</t>
    <rPh sb="5" eb="6">
      <t>トオ</t>
    </rPh>
    <phoneticPr fontId="2"/>
  </si>
  <si>
    <t>遊具詳細図</t>
    <rPh sb="0" eb="5">
      <t>ユウグショウサイズ</t>
    </rPh>
    <phoneticPr fontId="2"/>
  </si>
  <si>
    <t>外構詳細図</t>
    <rPh sb="0" eb="2">
      <t>ガイコウ</t>
    </rPh>
    <rPh sb="2" eb="5">
      <t>ショウサイズ</t>
    </rPh>
    <phoneticPr fontId="2"/>
  </si>
  <si>
    <t>建設発生土運搬</t>
  </si>
  <si>
    <t>根切り土</t>
  </si>
  <si>
    <t>ダンプトラック10ｔ積 10ｋｍ未満</t>
  </si>
  <si>
    <t>　（公共建築工事標準単価積算基準 表A1-2-4-2）</t>
  </si>
  <si>
    <t xml:space="preserve">10ｔ積 </t>
  </si>
  <si>
    <t>　　　　　ダンプトラック運転</t>
  </si>
  <si>
    <t>日</t>
  </si>
  <si>
    <t>ダンプトラック運転</t>
  </si>
  <si>
    <t>10t積</t>
  </si>
  <si>
    <t>　（公共建築工事標準単価積算基準 表A1-2-6）</t>
  </si>
  <si>
    <t>　　　　　一般運転手</t>
  </si>
  <si>
    <t>人</t>
  </si>
  <si>
    <t>物P788</t>
  </si>
  <si>
    <t>　　　　　燃料</t>
  </si>
  <si>
    <t>軽油 パトロール給油</t>
  </si>
  <si>
    <t>積P259</t>
  </si>
  <si>
    <t>物P802</t>
  </si>
  <si>
    <t>　　　　　機械損料</t>
  </si>
  <si>
    <t>借用日</t>
  </si>
  <si>
    <t>積P280</t>
  </si>
  <si>
    <t>8,900+（8,900-5,100）×6/2</t>
  </si>
  <si>
    <t>　　　　　その他</t>
  </si>
  <si>
    <t>（労、雑）×20～30％</t>
  </si>
  <si>
    <t>-</t>
  </si>
  <si>
    <t>（1日当たり）</t>
  </si>
  <si>
    <t>代価-74</t>
    <phoneticPr fontId="2"/>
  </si>
  <si>
    <t>DID区間無し2.0ｋｍ以下また</t>
    <phoneticPr fontId="2"/>
  </si>
  <si>
    <t>はDID区間有り2.0ｋｍ以下</t>
    <phoneticPr fontId="2"/>
  </si>
  <si>
    <t>（1.1日÷100㎥）</t>
    <phoneticPr fontId="2"/>
  </si>
  <si>
    <t>根切り土</t>
    <rPh sb="0" eb="2">
      <t>ネキ</t>
    </rPh>
    <rPh sb="3" eb="4">
      <t>ド</t>
    </rPh>
    <phoneticPr fontId="2"/>
  </si>
  <si>
    <t>ダンプトラック10ｔ積</t>
    <phoneticPr fontId="2"/>
  </si>
  <si>
    <t>代価-73</t>
    <rPh sb="0" eb="2">
      <t>ダイカ</t>
    </rPh>
    <phoneticPr fontId="2"/>
  </si>
  <si>
    <t>見(甲州砕石(株))</t>
    <rPh sb="0" eb="1">
      <t>ミ</t>
    </rPh>
    <rPh sb="2" eb="4">
      <t>コウシュウ</t>
    </rPh>
    <rPh sb="4" eb="6">
      <t>サイセキ</t>
    </rPh>
    <rPh sb="6" eb="9">
      <t>カブ</t>
    </rPh>
    <phoneticPr fontId="2"/>
  </si>
  <si>
    <t>t/㎥</t>
    <phoneticPr fontId="2"/>
  </si>
  <si>
    <t>円/t×</t>
    <phoneticPr fontId="2"/>
  </si>
  <si>
    <t>建設発生土</t>
    <phoneticPr fontId="2"/>
  </si>
  <si>
    <t>v</t>
    <phoneticPr fontId="2"/>
  </si>
  <si>
    <t>　（1）建築工事　一式</t>
    <rPh sb="4" eb="6">
      <t>ケンチク</t>
    </rPh>
    <rPh sb="6" eb="8">
      <t>コウジ</t>
    </rPh>
    <rPh sb="9" eb="11">
      <t>イッシキ</t>
    </rPh>
    <phoneticPr fontId="6"/>
  </si>
  <si>
    <t>　　　　（内　放課後児童クラブ　延床面積80.00㎡）</t>
    <rPh sb="5" eb="6">
      <t>ウチ</t>
    </rPh>
    <rPh sb="7" eb="10">
      <t>ホウカゴ</t>
    </rPh>
    <rPh sb="10" eb="12">
      <t>ジドウ</t>
    </rPh>
    <rPh sb="16" eb="17">
      <t>ノ</t>
    </rPh>
    <rPh sb="17" eb="20">
      <t>ユカメンセキ</t>
    </rPh>
    <phoneticPr fontId="6"/>
  </si>
  <si>
    <t>積P629</t>
    <phoneticPr fontId="2"/>
  </si>
  <si>
    <t>積P614</t>
    <phoneticPr fontId="2"/>
  </si>
  <si>
    <t>+210</t>
    <phoneticPr fontId="2"/>
  </si>
  <si>
    <t>+460</t>
    <phoneticPr fontId="2"/>
  </si>
  <si>
    <t>1460+(2000-1460)×1/3か月</t>
    <rPh sb="21" eb="22">
      <t>ツキ</t>
    </rPh>
    <phoneticPr fontId="2"/>
  </si>
  <si>
    <t>積P591</t>
    <rPh sb="0" eb="1">
      <t>セキ</t>
    </rPh>
    <phoneticPr fontId="2"/>
  </si>
  <si>
    <t>8,700+（8,700-4,950）×6/2</t>
    <phoneticPr fontId="2"/>
  </si>
  <si>
    <t>令和8年4月から適用する</t>
    <rPh sb="0" eb="2">
      <t>レイワ</t>
    </rPh>
    <rPh sb="3" eb="4">
      <t>ネン</t>
    </rPh>
    <rPh sb="5" eb="6">
      <t>ガツ</t>
    </rPh>
    <rPh sb="8" eb="10">
      <t>テキヨウ</t>
    </rPh>
    <phoneticPr fontId="2"/>
  </si>
  <si>
    <t>　物　→　建設物価2026年4月号</t>
    <rPh sb="1" eb="2">
      <t>モノ</t>
    </rPh>
    <rPh sb="5" eb="7">
      <t>ケンセツ</t>
    </rPh>
    <rPh sb="7" eb="9">
      <t>ブッカ</t>
    </rPh>
    <rPh sb="13" eb="14">
      <t>ネン</t>
    </rPh>
    <rPh sb="15" eb="16">
      <t>ガツ</t>
    </rPh>
    <rPh sb="16" eb="17">
      <t>ゴウ</t>
    </rPh>
    <phoneticPr fontId="5"/>
  </si>
  <si>
    <t>　積　→　積算資料2026年4月号　</t>
    <rPh sb="1" eb="2">
      <t>セキ</t>
    </rPh>
    <rPh sb="5" eb="7">
      <t>セキサン</t>
    </rPh>
    <rPh sb="7" eb="9">
      <t>シリョウ</t>
    </rPh>
    <rPh sb="13" eb="14">
      <t>ネン</t>
    </rPh>
    <rPh sb="15" eb="16">
      <t>ガツ</t>
    </rPh>
    <rPh sb="16" eb="17">
      <t>ゴウ</t>
    </rPh>
    <phoneticPr fontId="5"/>
  </si>
  <si>
    <t>　施　→　建築施工単価2026年春号</t>
    <rPh sb="1" eb="2">
      <t>セ</t>
    </rPh>
    <rPh sb="5" eb="7">
      <t>ケンチク</t>
    </rPh>
    <rPh sb="7" eb="9">
      <t>セコウ</t>
    </rPh>
    <rPh sb="9" eb="11">
      <t>タンカ</t>
    </rPh>
    <rPh sb="15" eb="16">
      <t>ネン</t>
    </rPh>
    <rPh sb="16" eb="17">
      <t>ハル</t>
    </rPh>
    <rPh sb="17" eb="18">
      <t>ゴウ</t>
    </rPh>
    <phoneticPr fontId="5"/>
  </si>
  <si>
    <t>コP114</t>
    <phoneticPr fontId="2"/>
  </si>
  <si>
    <t>コP116</t>
    <phoneticPr fontId="2"/>
  </si>
  <si>
    <t>1,890+(2,250-1,890)×1/3か月</t>
    <rPh sb="24" eb="25">
      <t>ツキ</t>
    </rPh>
    <phoneticPr fontId="2"/>
  </si>
  <si>
    <t>コP6</t>
    <phoneticPr fontId="2"/>
  </si>
  <si>
    <t>コP160</t>
    <phoneticPr fontId="2"/>
  </si>
  <si>
    <t>コP164</t>
    <phoneticPr fontId="2"/>
  </si>
  <si>
    <t>コP8</t>
    <phoneticPr fontId="2"/>
  </si>
  <si>
    <t>コP18</t>
    <phoneticPr fontId="2"/>
  </si>
  <si>
    <t>コP258</t>
    <phoneticPr fontId="2"/>
  </si>
  <si>
    <t>コP24</t>
    <phoneticPr fontId="2"/>
  </si>
  <si>
    <t>コP248</t>
    <phoneticPr fontId="2"/>
  </si>
  <si>
    <t>コP36</t>
    <phoneticPr fontId="2"/>
  </si>
  <si>
    <t>コP372</t>
    <phoneticPr fontId="2"/>
  </si>
  <si>
    <t>コP364</t>
    <phoneticPr fontId="2"/>
  </si>
  <si>
    <t>コP34</t>
    <phoneticPr fontId="2"/>
  </si>
  <si>
    <t>コP370</t>
    <phoneticPr fontId="2"/>
  </si>
  <si>
    <t>コP400</t>
    <phoneticPr fontId="2"/>
  </si>
  <si>
    <t>コP106</t>
    <phoneticPr fontId="2"/>
  </si>
  <si>
    <t>コP16</t>
    <phoneticPr fontId="2"/>
  </si>
  <si>
    <t>コP186</t>
    <phoneticPr fontId="2"/>
  </si>
  <si>
    <t>コP330</t>
    <phoneticPr fontId="2"/>
  </si>
  <si>
    <t>コP340</t>
    <phoneticPr fontId="2"/>
  </si>
  <si>
    <t>コP567</t>
    <phoneticPr fontId="2"/>
  </si>
  <si>
    <t>コP416</t>
    <phoneticPr fontId="2"/>
  </si>
  <si>
    <t>コP531</t>
    <phoneticPr fontId="2"/>
  </si>
  <si>
    <t>コP252</t>
    <phoneticPr fontId="2"/>
  </si>
  <si>
    <t>コP314</t>
    <phoneticPr fontId="2"/>
  </si>
  <si>
    <t>コP398</t>
    <phoneticPr fontId="2"/>
  </si>
  <si>
    <t>　コ　→　建築コスト情報2026年春号　</t>
    <rPh sb="5" eb="7">
      <t>ケンチク</t>
    </rPh>
    <rPh sb="10" eb="12">
      <t>ジョウホウ</t>
    </rPh>
    <rPh sb="16" eb="17">
      <t>ネン</t>
    </rPh>
    <rPh sb="17" eb="18">
      <t>ハル</t>
    </rPh>
    <rPh sb="18" eb="19">
      <t>ゴウ</t>
    </rPh>
    <phoneticPr fontId="5"/>
  </si>
  <si>
    <t>令和8年7月</t>
    <rPh sb="0" eb="2">
      <t>レイワ</t>
    </rPh>
    <rPh sb="3" eb="4">
      <t>ネン</t>
    </rPh>
    <rPh sb="5" eb="6">
      <t>ガツ</t>
    </rPh>
    <phoneticPr fontId="6"/>
  </si>
  <si>
    <t>　請負契約日の翌日　～　令和9年3月31日</t>
    <phoneticPr fontId="6"/>
  </si>
  <si>
    <t>　　　主要用途：保育所　木造平屋建　　延床面積428.00㎡</t>
    <rPh sb="3" eb="5">
      <t>シュヨウ</t>
    </rPh>
    <rPh sb="5" eb="7">
      <t>ヨウト</t>
    </rPh>
    <rPh sb="8" eb="10">
      <t>ホイク</t>
    </rPh>
    <rPh sb="10" eb="11">
      <t>ジョ</t>
    </rPh>
    <rPh sb="12" eb="14">
      <t>モクゾウ</t>
    </rPh>
    <rPh sb="15" eb="16">
      <t>ヤ</t>
    </rPh>
    <phoneticPr fontId="6"/>
  </si>
  <si>
    <t>公（コP333･施P375）</t>
    <rPh sb="0" eb="1">
      <t>オオヤケ</t>
    </rPh>
    <rPh sb="8" eb="9">
      <t>セ</t>
    </rPh>
    <phoneticPr fontId="2"/>
  </si>
  <si>
    <t>公（コP378･施P445）</t>
    <rPh sb="0" eb="1">
      <t>オオヤケ</t>
    </rPh>
    <rPh sb="8" eb="9">
      <t>セ</t>
    </rPh>
    <phoneticPr fontId="2"/>
  </si>
  <si>
    <t>初狩保育所等建築工事 予定価格内訳書</t>
    <rPh sb="0" eb="2">
      <t>ハツカリ</t>
    </rPh>
    <rPh sb="2" eb="5">
      <t>ホイクショ</t>
    </rPh>
    <rPh sb="5" eb="6">
      <t>トウ</t>
    </rPh>
    <rPh sb="6" eb="8">
      <t>ケンチク</t>
    </rPh>
    <rPh sb="8" eb="10">
      <t>コウジ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</si>
</sst>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¥&quot;#,##0;&quot;¥&quot;\-#,##0"/>
    <numFmt numFmtId="176" formatCode="#,##0.0;[Red]\-#,##0.0"/>
    <numFmt numFmtId="177" formatCode="#,##0_ "/>
    <numFmt numFmtId="178" formatCode="#,##0.0_ "/>
    <numFmt numFmtId="179" formatCode="0.00_);[Red]\(0.00\)"/>
    <numFmt numFmtId="180" formatCode="#,##0_);[Red]\(#,##0\)"/>
    <numFmt numFmtId="181" formatCode="#,##0.00_);[Red]\(#,##0.00\)"/>
    <numFmt numFmtId="182" formatCode="0.00_ "/>
    <numFmt numFmtId="183" formatCode="#,##0.0_ ;[Red]\-#,##0.0\ "/>
    <numFmt numFmtId="184" formatCode="&quot;表紙共&quot;\ ##\ &quot;枚&quot;"/>
    <numFmt numFmtId="185" formatCode="&quot;金　　￥&quot;\ #,##0\ &quot; - 也(消費税込)&quot;\ "/>
    <numFmt numFmtId="188" formatCode="0_);[Red]\(0\)"/>
    <numFmt numFmtId="189" formatCode="0.0_);[Red]\(0.0\)"/>
    <numFmt numFmtId="192" formatCode="#,##0.0"/>
    <numFmt numFmtId="193" formatCode="yyyy&quot;年&quot;m&quot;月&quot;;@"/>
    <numFmt numFmtId="195" formatCode="0.0"/>
  </numFmts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明朝"/>
      <family val="1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2"/>
      <color indexed="40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name val="ＪＳ明朝"/>
      <family val="1"/>
      <charset val="128"/>
    </font>
    <font>
      <sz val="11"/>
      <color indexed="4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rgb="FFFFFF00"/>
      <name val="ＭＳ Ｐ明朝"/>
      <family val="1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24"/>
      <name val="ＭＳ Ｐ明朝"/>
      <family val="1"/>
      <charset val="128"/>
    </font>
    <font>
      <sz val="10.5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"/>
      <color theme="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22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3" fillId="0" borderId="0"/>
    <xf numFmtId="0" fontId="26" fillId="4" borderId="0" applyNumberFormat="0" applyBorder="0" applyAlignment="0" applyProtection="0">
      <alignment vertical="center"/>
    </xf>
    <xf numFmtId="0" fontId="3" fillId="0" borderId="0"/>
    <xf numFmtId="0" fontId="3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737">
    <xf numFmtId="0" fontId="0" fillId="0" borderId="0" xfId="0"/>
    <xf numFmtId="0" fontId="7" fillId="0" borderId="13" xfId="0" applyFont="1" applyBorder="1" applyAlignment="1">
      <alignment horizontal="left" shrinkToFit="1"/>
    </xf>
    <xf numFmtId="0" fontId="7" fillId="0" borderId="17" xfId="0" applyFont="1" applyBorder="1" applyAlignment="1">
      <alignment horizontal="left" shrinkToFit="1"/>
    </xf>
    <xf numFmtId="0" fontId="7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left" shrinkToFit="1"/>
    </xf>
    <xf numFmtId="0" fontId="7" fillId="0" borderId="22" xfId="0" applyFont="1" applyBorder="1" applyAlignment="1">
      <alignment horizontal="left" shrinkToFit="1"/>
    </xf>
    <xf numFmtId="0" fontId="7" fillId="0" borderId="22" xfId="0" applyFont="1" applyBorder="1" applyAlignment="1">
      <alignment horizontal="center"/>
    </xf>
    <xf numFmtId="0" fontId="7" fillId="0" borderId="24" xfId="0" applyFont="1" applyBorder="1" applyAlignment="1">
      <alignment horizontal="left" shrinkToFit="1"/>
    </xf>
    <xf numFmtId="0" fontId="7" fillId="0" borderId="0" xfId="0" applyFont="1" applyAlignment="1">
      <alignment horizontal="distributed" shrinkToFit="1"/>
    </xf>
    <xf numFmtId="0" fontId="7" fillId="0" borderId="11" xfId="0" applyFont="1" applyBorder="1" applyAlignment="1">
      <alignment horizontal="center"/>
    </xf>
    <xf numFmtId="177" fontId="7" fillId="0" borderId="10" xfId="42" applyNumberFormat="1" applyFont="1" applyBorder="1" applyProtection="1">
      <protection locked="0"/>
    </xf>
    <xf numFmtId="177" fontId="7" fillId="0" borderId="14" xfId="42" applyNumberFormat="1" applyFont="1" applyBorder="1" applyProtection="1">
      <protection locked="0"/>
    </xf>
    <xf numFmtId="0" fontId="7" fillId="0" borderId="11" xfId="0" quotePrefix="1" applyFont="1" applyBorder="1" applyAlignment="1">
      <alignment horizontal="center"/>
    </xf>
    <xf numFmtId="0" fontId="7" fillId="0" borderId="14" xfId="42" applyFont="1" applyBorder="1" applyProtection="1">
      <protection locked="0"/>
    </xf>
    <xf numFmtId="176" fontId="7" fillId="0" borderId="21" xfId="33" applyNumberFormat="1" applyFont="1" applyBorder="1" applyAlignment="1" applyProtection="1">
      <protection locked="0"/>
    </xf>
    <xf numFmtId="0" fontId="7" fillId="0" borderId="10" xfId="42" applyFont="1" applyBorder="1" applyProtection="1">
      <protection locked="0"/>
    </xf>
    <xf numFmtId="176" fontId="7" fillId="0" borderId="22" xfId="33" applyNumberFormat="1" applyFont="1" applyBorder="1" applyAlignment="1" applyProtection="1">
      <protection locked="0"/>
    </xf>
    <xf numFmtId="38" fontId="7" fillId="0" borderId="10" xfId="33" applyFont="1" applyBorder="1" applyAlignment="1" applyProtection="1">
      <protection locked="0"/>
    </xf>
    <xf numFmtId="0" fontId="7" fillId="0" borderId="22" xfId="0" applyFont="1" applyBorder="1" applyProtection="1">
      <protection locked="0"/>
    </xf>
    <xf numFmtId="38" fontId="7" fillId="0" borderId="14" xfId="33" applyFont="1" applyBorder="1" applyAlignment="1" applyProtection="1">
      <protection locked="0"/>
    </xf>
    <xf numFmtId="0" fontId="7" fillId="0" borderId="21" xfId="0" applyFont="1" applyBorder="1" applyProtection="1">
      <protection locked="0"/>
    </xf>
    <xf numFmtId="0" fontId="7" fillId="0" borderId="0" xfId="42" applyFont="1" applyProtection="1">
      <protection locked="0"/>
    </xf>
    <xf numFmtId="177" fontId="7" fillId="0" borderId="0" xfId="42" applyNumberFormat="1" applyFont="1" applyProtection="1">
      <protection locked="0"/>
    </xf>
    <xf numFmtId="0" fontId="7" fillId="0" borderId="14" xfId="0" applyFont="1" applyBorder="1" applyProtection="1">
      <protection locked="0"/>
    </xf>
    <xf numFmtId="0" fontId="7" fillId="0" borderId="10" xfId="0" applyFont="1" applyBorder="1" applyProtection="1">
      <protection locked="0"/>
    </xf>
    <xf numFmtId="176" fontId="7" fillId="0" borderId="22" xfId="33" applyNumberFormat="1" applyFont="1" applyFill="1" applyBorder="1" applyAlignment="1" applyProtection="1">
      <protection locked="0"/>
    </xf>
    <xf numFmtId="176" fontId="7" fillId="0" borderId="21" xfId="33" applyNumberFormat="1" applyFont="1" applyFill="1" applyBorder="1" applyAlignment="1" applyProtection="1">
      <protection locked="0"/>
    </xf>
    <xf numFmtId="38" fontId="7" fillId="0" borderId="10" xfId="33" applyFont="1" applyFill="1" applyBorder="1" applyAlignment="1" applyProtection="1">
      <protection locked="0"/>
    </xf>
    <xf numFmtId="0" fontId="7" fillId="0" borderId="0" xfId="0" applyFont="1" applyProtection="1">
      <protection locked="0"/>
    </xf>
    <xf numFmtId="178" fontId="7" fillId="0" borderId="11" xfId="33" applyNumberFormat="1" applyFont="1" applyBorder="1"/>
    <xf numFmtId="178" fontId="7" fillId="0" borderId="24" xfId="33" applyNumberFormat="1" applyFont="1" applyBorder="1"/>
    <xf numFmtId="178" fontId="7" fillId="0" borderId="11" xfId="33" applyNumberFormat="1" applyFont="1" applyFill="1" applyBorder="1"/>
    <xf numFmtId="179" fontId="7" fillId="0" borderId="22" xfId="33" applyNumberFormat="1" applyFont="1" applyFill="1" applyBorder="1" applyAlignment="1" applyProtection="1">
      <protection locked="0"/>
    </xf>
    <xf numFmtId="179" fontId="7" fillId="0" borderId="21" xfId="0" applyNumberFormat="1" applyFont="1" applyBorder="1" applyProtection="1">
      <protection locked="0"/>
    </xf>
    <xf numFmtId="179" fontId="7" fillId="0" borderId="0" xfId="0" applyNumberFormat="1" applyFont="1" applyProtection="1">
      <protection locked="0"/>
    </xf>
    <xf numFmtId="0" fontId="7" fillId="0" borderId="12" xfId="42" applyFont="1" applyBorder="1" applyAlignment="1">
      <alignment horizontal="center" vertical="center"/>
    </xf>
    <xf numFmtId="178" fontId="7" fillId="0" borderId="12" xfId="33" applyNumberFormat="1" applyFont="1" applyFill="1" applyBorder="1" applyAlignment="1" applyProtection="1">
      <alignment horizontal="center" vertical="center"/>
    </xf>
    <xf numFmtId="38" fontId="7" fillId="0" borderId="12" xfId="33" applyFont="1" applyFill="1" applyBorder="1" applyAlignment="1" applyProtection="1">
      <alignment horizontal="centerContinuous" vertical="center"/>
    </xf>
    <xf numFmtId="38" fontId="7" fillId="0" borderId="12" xfId="33" applyFont="1" applyFill="1" applyBorder="1" applyAlignment="1" applyProtection="1">
      <alignment horizontal="center" vertical="center"/>
    </xf>
    <xf numFmtId="38" fontId="7" fillId="0" borderId="0" xfId="33" applyFont="1" applyBorder="1" applyAlignment="1" applyProtection="1">
      <protection locked="0"/>
    </xf>
    <xf numFmtId="0" fontId="27" fillId="0" borderId="0" xfId="42" applyFont="1" applyProtection="1">
      <protection locked="0"/>
    </xf>
    <xf numFmtId="0" fontId="7" fillId="0" borderId="0" xfId="42" applyFont="1" applyAlignment="1" applyProtection="1">
      <alignment horizontal="center" vertical="center"/>
      <protection locked="0"/>
    </xf>
    <xf numFmtId="0" fontId="7" fillId="0" borderId="13" xfId="42" applyFont="1" applyBorder="1" applyAlignment="1" applyProtection="1">
      <alignment horizontal="center" vertical="center"/>
      <protection locked="0"/>
    </xf>
    <xf numFmtId="178" fontId="7" fillId="0" borderId="13" xfId="33" applyNumberFormat="1" applyFont="1" applyFill="1" applyBorder="1" applyAlignment="1" applyProtection="1">
      <alignment horizontal="center" vertical="center"/>
      <protection locked="0"/>
    </xf>
    <xf numFmtId="38" fontId="7" fillId="0" borderId="13" xfId="33" applyFont="1" applyFill="1" applyBorder="1" applyAlignment="1" applyProtection="1">
      <alignment horizontal="centerContinuous" vertic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1" xfId="0" applyFont="1" applyBorder="1" applyProtection="1">
      <protection locked="0"/>
    </xf>
    <xf numFmtId="178" fontId="7" fillId="0" borderId="11" xfId="0" applyNumberFormat="1" applyFont="1" applyBorder="1" applyProtection="1">
      <protection locked="0"/>
    </xf>
    <xf numFmtId="38" fontId="7" fillId="0" borderId="11" xfId="0" applyNumberFormat="1" applyFont="1" applyBorder="1" applyAlignment="1" applyProtection="1">
      <alignment horizontal="center" vertical="center"/>
      <protection locked="0"/>
    </xf>
    <xf numFmtId="38" fontId="7" fillId="0" borderId="11" xfId="0" applyNumberFormat="1" applyFont="1" applyBorder="1" applyProtection="1">
      <protection locked="0"/>
    </xf>
    <xf numFmtId="0" fontId="7" fillId="0" borderId="20" xfId="0" applyFont="1" applyBorder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38" fontId="7" fillId="0" borderId="13" xfId="0" applyNumberFormat="1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27" fillId="0" borderId="0" xfId="0" applyFont="1" applyAlignment="1" applyProtection="1">
      <alignment horizontal="left"/>
      <protection locked="0"/>
    </xf>
    <xf numFmtId="38" fontId="30" fillId="0" borderId="11" xfId="0" applyNumberFormat="1" applyFont="1" applyBorder="1" applyProtection="1">
      <protection locked="0"/>
    </xf>
    <xf numFmtId="0" fontId="7" fillId="0" borderId="23" xfId="42" applyFont="1" applyBorder="1" applyAlignment="1" applyProtection="1">
      <alignment horizontal="center" vertical="center"/>
      <protection locked="0"/>
    </xf>
    <xf numFmtId="0" fontId="7" fillId="0" borderId="11" xfId="42" applyFont="1" applyBorder="1" applyProtection="1">
      <protection locked="0"/>
    </xf>
    <xf numFmtId="0" fontId="7" fillId="0" borderId="23" xfId="42" applyFont="1" applyBorder="1" applyProtection="1">
      <protection locked="0"/>
    </xf>
    <xf numFmtId="0" fontId="7" fillId="0" borderId="13" xfId="42" applyFont="1" applyBorder="1" applyProtection="1">
      <protection locked="0"/>
    </xf>
    <xf numFmtId="38" fontId="7" fillId="0" borderId="13" xfId="33" applyFont="1" applyFill="1" applyBorder="1" applyAlignment="1" applyProtection="1">
      <protection locked="0"/>
    </xf>
    <xf numFmtId="38" fontId="7" fillId="0" borderId="11" xfId="33" applyFont="1" applyFill="1" applyBorder="1" applyAlignment="1" applyProtection="1">
      <protection locked="0"/>
    </xf>
    <xf numFmtId="38" fontId="7" fillId="0" borderId="13" xfId="33" applyFont="1" applyBorder="1" applyAlignment="1" applyProtection="1">
      <protection locked="0"/>
    </xf>
    <xf numFmtId="178" fontId="7" fillId="0" borderId="13" xfId="33" applyNumberFormat="1" applyFont="1" applyBorder="1" applyAlignment="1" applyProtection="1">
      <protection locked="0"/>
    </xf>
    <xf numFmtId="178" fontId="7" fillId="0" borderId="11" xfId="33" applyNumberFormat="1" applyFont="1" applyBorder="1" applyAlignment="1" applyProtection="1">
      <protection locked="0"/>
    </xf>
    <xf numFmtId="0" fontId="7" fillId="0" borderId="11" xfId="42" applyFont="1" applyBorder="1" applyAlignment="1" applyProtection="1">
      <alignment horizontal="center" vertical="center"/>
      <protection locked="0"/>
    </xf>
    <xf numFmtId="38" fontId="7" fillId="0" borderId="11" xfId="33" applyFont="1" applyBorder="1" applyAlignment="1" applyProtection="1">
      <protection locked="0"/>
    </xf>
    <xf numFmtId="0" fontId="7" fillId="0" borderId="20" xfId="42" applyFont="1" applyBorder="1" applyProtection="1">
      <protection locked="0"/>
    </xf>
    <xf numFmtId="178" fontId="7" fillId="0" borderId="0" xfId="33" applyNumberFormat="1" applyFont="1" applyBorder="1" applyAlignment="1" applyProtection="1">
      <protection locked="0"/>
    </xf>
    <xf numFmtId="176" fontId="7" fillId="0" borderId="0" xfId="33" applyNumberFormat="1" applyFont="1" applyBorder="1" applyAlignment="1" applyProtection="1">
      <protection locked="0"/>
    </xf>
    <xf numFmtId="0" fontId="7" fillId="0" borderId="13" xfId="42" applyFont="1" applyBorder="1" applyAlignment="1">
      <alignment horizontal="center" vertical="center"/>
    </xf>
    <xf numFmtId="178" fontId="7" fillId="0" borderId="13" xfId="33" applyNumberFormat="1" applyFont="1" applyFill="1" applyBorder="1" applyAlignment="1" applyProtection="1">
      <alignment horizontal="center" vertical="center"/>
    </xf>
    <xf numFmtId="38" fontId="7" fillId="0" borderId="13" xfId="33" applyFont="1" applyFill="1" applyBorder="1" applyAlignment="1" applyProtection="1">
      <alignment horizontal="centerContinuous" vertical="center"/>
    </xf>
    <xf numFmtId="38" fontId="7" fillId="0" borderId="13" xfId="33" applyFont="1" applyFill="1" applyBorder="1" applyAlignment="1" applyProtection="1">
      <alignment horizontal="center" vertical="center"/>
    </xf>
    <xf numFmtId="0" fontId="31" fillId="0" borderId="11" xfId="0" applyFont="1" applyBorder="1" applyAlignment="1" applyProtection="1">
      <alignment horizontal="center"/>
      <protection locked="0"/>
    </xf>
    <xf numFmtId="178" fontId="7" fillId="0" borderId="11" xfId="0" applyNumberFormat="1" applyFont="1" applyBorder="1"/>
    <xf numFmtId="38" fontId="7" fillId="0" borderId="11" xfId="0" applyNumberFormat="1" applyFont="1" applyBorder="1" applyAlignment="1">
      <alignment horizontal="center" vertical="center"/>
    </xf>
    <xf numFmtId="38" fontId="7" fillId="0" borderId="11" xfId="0" applyNumberFormat="1" applyFont="1" applyBorder="1"/>
    <xf numFmtId="177" fontId="7" fillId="0" borderId="11" xfId="33" applyNumberFormat="1" applyFont="1" applyFill="1" applyBorder="1" applyAlignment="1" applyProtection="1"/>
    <xf numFmtId="0" fontId="7" fillId="0" borderId="13" xfId="0" applyFont="1" applyBorder="1" applyProtection="1">
      <protection locked="0"/>
    </xf>
    <xf numFmtId="38" fontId="7" fillId="0" borderId="13" xfId="0" applyNumberFormat="1" applyFont="1" applyBorder="1"/>
    <xf numFmtId="0" fontId="32" fillId="0" borderId="0" xfId="42" applyFont="1" applyProtection="1">
      <protection locked="0"/>
    </xf>
    <xf numFmtId="0" fontId="31" fillId="0" borderId="13" xfId="0" applyFont="1" applyBorder="1" applyAlignment="1" applyProtection="1">
      <alignment horizontal="center"/>
      <protection locked="0"/>
    </xf>
    <xf numFmtId="0" fontId="31" fillId="0" borderId="13" xfId="0" applyFont="1" applyBorder="1" applyProtection="1">
      <protection locked="0"/>
    </xf>
    <xf numFmtId="178" fontId="7" fillId="0" borderId="13" xfId="0" applyNumberFormat="1" applyFont="1" applyBorder="1"/>
    <xf numFmtId="38" fontId="7" fillId="0" borderId="1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shrinkToFit="1"/>
    </xf>
    <xf numFmtId="38" fontId="30" fillId="0" borderId="11" xfId="0" applyNumberFormat="1" applyFont="1" applyBorder="1"/>
    <xf numFmtId="178" fontId="7" fillId="0" borderId="13" xfId="0" applyNumberFormat="1" applyFont="1" applyBorder="1" applyProtection="1">
      <protection locked="0"/>
    </xf>
    <xf numFmtId="38" fontId="7" fillId="0" borderId="13" xfId="0" applyNumberFormat="1" applyFont="1" applyBorder="1" applyAlignment="1" applyProtection="1">
      <alignment horizontal="center" vertical="center"/>
      <protection locked="0"/>
    </xf>
    <xf numFmtId="177" fontId="7" fillId="0" borderId="0" xfId="0" applyNumberFormat="1" applyFont="1" applyProtection="1">
      <protection locked="0"/>
    </xf>
    <xf numFmtId="38" fontId="7" fillId="0" borderId="0" xfId="33" applyFont="1" applyBorder="1" applyAlignment="1" applyProtection="1">
      <alignment horizontal="center"/>
      <protection locked="0"/>
    </xf>
    <xf numFmtId="0" fontId="7" fillId="0" borderId="0" xfId="42" applyFont="1" applyAlignment="1" applyProtection="1">
      <alignment horizontal="center"/>
      <protection locked="0"/>
    </xf>
    <xf numFmtId="0" fontId="7" fillId="0" borderId="11" xfId="0" applyFont="1" applyBorder="1" applyAlignment="1" applyProtection="1">
      <alignment shrinkToFit="1"/>
      <protection locked="0"/>
    </xf>
    <xf numFmtId="0" fontId="7" fillId="0" borderId="0" xfId="0" applyFont="1" applyAlignment="1" applyProtection="1">
      <alignment horizontal="center"/>
      <protection locked="0"/>
    </xf>
    <xf numFmtId="181" fontId="7" fillId="0" borderId="21" xfId="33" applyNumberFormat="1" applyFont="1" applyBorder="1" applyAlignment="1" applyProtection="1">
      <protection locked="0"/>
    </xf>
    <xf numFmtId="0" fontId="27" fillId="0" borderId="11" xfId="0" applyFont="1" applyBorder="1" applyProtection="1">
      <protection locked="0"/>
    </xf>
    <xf numFmtId="0" fontId="27" fillId="0" borderId="11" xfId="0" applyFont="1" applyBorder="1" applyAlignment="1" applyProtection="1">
      <alignment horizontal="center"/>
      <protection locked="0"/>
    </xf>
    <xf numFmtId="179" fontId="7" fillId="0" borderId="22" xfId="0" applyNumberFormat="1" applyFont="1" applyBorder="1" applyProtection="1">
      <protection locked="0"/>
    </xf>
    <xf numFmtId="0" fontId="7" fillId="0" borderId="24" xfId="0" applyFont="1" applyBorder="1" applyAlignment="1" applyProtection="1">
      <alignment horizontal="center"/>
      <protection locked="0"/>
    </xf>
    <xf numFmtId="38" fontId="7" fillId="0" borderId="24" xfId="0" applyNumberFormat="1" applyFont="1" applyBorder="1" applyProtection="1">
      <protection locked="0"/>
    </xf>
    <xf numFmtId="0" fontId="7" fillId="0" borderId="11" xfId="42" applyFont="1" applyBorder="1" applyAlignment="1" applyProtection="1">
      <alignment horizontal="center"/>
      <protection locked="0"/>
    </xf>
    <xf numFmtId="178" fontId="7" fillId="0" borderId="0" xfId="0" applyNumberFormat="1" applyFont="1" applyProtection="1">
      <protection locked="0"/>
    </xf>
    <xf numFmtId="38" fontId="7" fillId="0" borderId="0" xfId="0" applyNumberFormat="1" applyFont="1" applyAlignment="1" applyProtection="1">
      <alignment horizontal="center" vertical="center"/>
      <protection locked="0"/>
    </xf>
    <xf numFmtId="38" fontId="7" fillId="0" borderId="0" xfId="0" applyNumberFormat="1" applyFont="1" applyProtection="1">
      <protection locked="0"/>
    </xf>
    <xf numFmtId="181" fontId="7" fillId="0" borderId="0" xfId="33" applyNumberFormat="1" applyFont="1" applyBorder="1" applyAlignment="1" applyProtection="1">
      <protection locked="0"/>
    </xf>
    <xf numFmtId="38" fontId="7" fillId="0" borderId="0" xfId="33" applyFont="1" applyFill="1" applyBorder="1" applyAlignment="1" applyProtection="1">
      <alignment horizontal="centerContinuous" vertical="center"/>
      <protection locked="0"/>
    </xf>
    <xf numFmtId="181" fontId="7" fillId="0" borderId="0" xfId="0" applyNumberFormat="1" applyFont="1" applyProtection="1">
      <protection locked="0"/>
    </xf>
    <xf numFmtId="38" fontId="7" fillId="0" borderId="0" xfId="33" applyFont="1" applyFill="1" applyBorder="1" applyAlignment="1" applyProtection="1">
      <protection locked="0"/>
    </xf>
    <xf numFmtId="178" fontId="27" fillId="0" borderId="11" xfId="0" applyNumberFormat="1" applyFont="1" applyBorder="1" applyProtection="1">
      <protection locked="0"/>
    </xf>
    <xf numFmtId="178" fontId="7" fillId="0" borderId="0" xfId="33" applyNumberFormat="1" applyFont="1" applyFill="1" applyBorder="1" applyAlignment="1" applyProtection="1">
      <protection locked="0"/>
    </xf>
    <xf numFmtId="0" fontId="7" fillId="0" borderId="0" xfId="42" applyFont="1" applyAlignment="1" applyProtection="1">
      <alignment horizontal="right"/>
      <protection locked="0"/>
    </xf>
    <xf numFmtId="0" fontId="27" fillId="0" borderId="0" xfId="0" applyFont="1" applyAlignment="1" applyProtection="1">
      <alignment horizontal="right"/>
      <protection locked="0"/>
    </xf>
    <xf numFmtId="9" fontId="7" fillId="0" borderId="0" xfId="42" applyNumberFormat="1" applyFont="1" applyProtection="1">
      <protection locked="0"/>
    </xf>
    <xf numFmtId="38" fontId="7" fillId="0" borderId="0" xfId="33" applyFont="1" applyBorder="1" applyAlignment="1" applyProtection="1">
      <alignment horizontal="right"/>
      <protection locked="0"/>
    </xf>
    <xf numFmtId="3" fontId="7" fillId="0" borderId="0" xfId="42" applyNumberFormat="1" applyFont="1" applyAlignment="1" applyProtection="1">
      <alignment horizontal="right"/>
      <protection locked="0"/>
    </xf>
    <xf numFmtId="9" fontId="7" fillId="0" borderId="0" xfId="42" applyNumberFormat="1" applyFont="1" applyAlignment="1" applyProtection="1">
      <alignment horizontal="right"/>
      <protection locked="0"/>
    </xf>
    <xf numFmtId="0" fontId="27" fillId="0" borderId="0" xfId="0" applyFont="1" applyAlignment="1" applyProtection="1">
      <alignment horizontal="center"/>
      <protection locked="0"/>
    </xf>
    <xf numFmtId="3" fontId="7" fillId="0" borderId="10" xfId="0" applyNumberFormat="1" applyFont="1" applyBorder="1" applyProtection="1">
      <protection locked="0"/>
    </xf>
    <xf numFmtId="3" fontId="7" fillId="0" borderId="0" xfId="0" applyNumberFormat="1" applyFont="1" applyProtection="1">
      <protection locked="0"/>
    </xf>
    <xf numFmtId="40" fontId="7" fillId="0" borderId="0" xfId="33" applyNumberFormat="1" applyFont="1" applyFill="1" applyBorder="1" applyAlignment="1" applyProtection="1">
      <alignment horizontal="center"/>
      <protection locked="0"/>
    </xf>
    <xf numFmtId="0" fontId="7" fillId="0" borderId="23" xfId="0" applyFont="1" applyBorder="1"/>
    <xf numFmtId="0" fontId="7" fillId="0" borderId="14" xfId="42" applyFont="1" applyBorder="1"/>
    <xf numFmtId="0" fontId="7" fillId="0" borderId="10" xfId="42" applyFont="1" applyBorder="1"/>
    <xf numFmtId="178" fontId="7" fillId="0" borderId="24" xfId="33" applyNumberFormat="1" applyFont="1" applyFill="1" applyBorder="1"/>
    <xf numFmtId="3" fontId="7" fillId="0" borderId="10" xfId="0" applyNumberFormat="1" applyFont="1" applyBorder="1" applyAlignment="1" applyProtection="1">
      <alignment shrinkToFit="1"/>
      <protection locked="0"/>
    </xf>
    <xf numFmtId="179" fontId="7" fillId="0" borderId="21" xfId="33" applyNumberFormat="1" applyFont="1" applyFill="1" applyBorder="1" applyAlignment="1" applyProtection="1"/>
    <xf numFmtId="10" fontId="7" fillId="0" borderId="22" xfId="0" applyNumberFormat="1" applyFont="1" applyBorder="1"/>
    <xf numFmtId="0" fontId="7" fillId="0" borderId="11" xfId="0" quotePrefix="1" applyFont="1" applyBorder="1" applyAlignment="1" applyProtection="1">
      <alignment horizontal="center"/>
      <protection locked="0"/>
    </xf>
    <xf numFmtId="0" fontId="7" fillId="0" borderId="11" xfId="33" applyNumberFormat="1" applyFont="1" applyBorder="1"/>
    <xf numFmtId="5" fontId="7" fillId="0" borderId="0" xfId="0" applyNumberFormat="1" applyFont="1" applyProtection="1">
      <protection locked="0"/>
    </xf>
    <xf numFmtId="0" fontId="7" fillId="0" borderId="11" xfId="0" applyFont="1" applyBorder="1" applyAlignment="1" applyProtection="1">
      <alignment horizontal="left"/>
      <protection locked="0"/>
    </xf>
    <xf numFmtId="178" fontId="7" fillId="0" borderId="11" xfId="33" applyNumberFormat="1" applyFont="1" applyFill="1" applyBorder="1" applyAlignment="1"/>
    <xf numFmtId="0" fontId="7" fillId="0" borderId="24" xfId="0" applyFont="1" applyBorder="1" applyProtection="1">
      <protection locked="0"/>
    </xf>
    <xf numFmtId="38" fontId="7" fillId="0" borderId="24" xfId="0" applyNumberFormat="1" applyFont="1" applyBorder="1"/>
    <xf numFmtId="0" fontId="7" fillId="0" borderId="14" xfId="42" applyFont="1" applyBorder="1" applyAlignment="1" applyProtection="1">
      <alignment shrinkToFit="1"/>
      <protection locked="0"/>
    </xf>
    <xf numFmtId="177" fontId="7" fillId="0" borderId="24" xfId="33" applyNumberFormat="1" applyFont="1" applyFill="1" applyBorder="1" applyAlignment="1" applyProtection="1"/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6" xfId="0" applyFont="1" applyBorder="1" applyAlignment="1">
      <alignment horizontal="left" vertical="top"/>
    </xf>
    <xf numFmtId="0" fontId="7" fillId="0" borderId="2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185" fontId="8" fillId="0" borderId="14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16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31" fillId="0" borderId="24" xfId="0" applyFont="1" applyBorder="1" applyAlignment="1" applyProtection="1">
      <alignment horizontal="center"/>
      <protection locked="0"/>
    </xf>
    <xf numFmtId="178" fontId="7" fillId="0" borderId="24" xfId="0" applyNumberFormat="1" applyFont="1" applyBorder="1"/>
    <xf numFmtId="38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left"/>
      <protection locked="0"/>
    </xf>
    <xf numFmtId="0" fontId="7" fillId="0" borderId="24" xfId="42" applyFont="1" applyBorder="1" applyAlignment="1" applyProtection="1">
      <alignment horizontal="center" vertical="center"/>
      <protection locked="0"/>
    </xf>
    <xf numFmtId="178" fontId="7" fillId="0" borderId="24" xfId="33" applyNumberFormat="1" applyFont="1" applyFill="1" applyBorder="1" applyAlignment="1" applyProtection="1">
      <alignment horizontal="center" vertical="center"/>
      <protection locked="0"/>
    </xf>
    <xf numFmtId="38" fontId="7" fillId="0" borderId="24" xfId="33" applyFont="1" applyFill="1" applyBorder="1" applyAlignment="1" applyProtection="1">
      <alignment horizontal="centerContinuous" vertical="center"/>
      <protection locked="0"/>
    </xf>
    <xf numFmtId="3" fontId="7" fillId="0" borderId="14" xfId="42" applyNumberFormat="1" applyFont="1" applyBorder="1" applyAlignment="1" applyProtection="1">
      <alignment shrinkToFit="1"/>
      <protection locked="0"/>
    </xf>
    <xf numFmtId="0" fontId="7" fillId="0" borderId="23" xfId="42" applyFont="1" applyBorder="1" applyAlignment="1" applyProtection="1">
      <alignment horizontal="right" shrinkToFit="1"/>
      <protection locked="0"/>
    </xf>
    <xf numFmtId="0" fontId="7" fillId="0" borderId="20" xfId="42" applyFont="1" applyBorder="1" applyAlignment="1" applyProtection="1">
      <alignment horizontal="right" shrinkToFit="1"/>
      <protection locked="0"/>
    </xf>
    <xf numFmtId="188" fontId="7" fillId="0" borderId="22" xfId="0" applyNumberFormat="1" applyFont="1" applyBorder="1" applyProtection="1">
      <protection locked="0"/>
    </xf>
    <xf numFmtId="189" fontId="7" fillId="0" borderId="22" xfId="0" applyNumberFormat="1" applyFont="1" applyBorder="1" applyProtection="1">
      <protection locked="0"/>
    </xf>
    <xf numFmtId="183" fontId="7" fillId="0" borderId="22" xfId="33" applyNumberFormat="1" applyFont="1" applyFill="1" applyBorder="1" applyAlignment="1" applyProtection="1">
      <protection locked="0"/>
    </xf>
    <xf numFmtId="38" fontId="33" fillId="0" borderId="11" xfId="33" applyFont="1" applyFill="1" applyBorder="1" applyAlignment="1" applyProtection="1">
      <protection locked="0"/>
    </xf>
    <xf numFmtId="0" fontId="7" fillId="0" borderId="10" xfId="42" applyFont="1" applyBorder="1" applyAlignment="1" applyProtection="1">
      <alignment horizontal="center"/>
      <protection locked="0"/>
    </xf>
    <xf numFmtId="176" fontId="7" fillId="0" borderId="22" xfId="33" applyNumberFormat="1" applyFont="1" applyBorder="1" applyAlignment="1" applyProtection="1">
      <alignment horizontal="left"/>
      <protection locked="0"/>
    </xf>
    <xf numFmtId="10" fontId="7" fillId="0" borderId="10" xfId="42" applyNumberFormat="1" applyFont="1" applyBorder="1" applyAlignment="1" applyProtection="1">
      <alignment horizontal="center"/>
      <protection locked="0"/>
    </xf>
    <xf numFmtId="0" fontId="7" fillId="0" borderId="12" xfId="42" applyFont="1" applyBorder="1" applyAlignment="1">
      <alignment horizontal="center" vertical="center" shrinkToFit="1"/>
    </xf>
    <xf numFmtId="0" fontId="7" fillId="0" borderId="11" xfId="0" applyFont="1" applyBorder="1" applyAlignment="1" applyProtection="1">
      <alignment horizontal="center" shrinkToFit="1"/>
      <protection locked="0"/>
    </xf>
    <xf numFmtId="0" fontId="7" fillId="0" borderId="13" xfId="0" applyFont="1" applyBorder="1" applyAlignment="1" applyProtection="1">
      <alignment horizontal="center" shrinkToFit="1"/>
      <protection locked="0"/>
    </xf>
    <xf numFmtId="0" fontId="7" fillId="0" borderId="24" xfId="0" applyFont="1" applyBorder="1" applyAlignment="1">
      <alignment horizontal="center" shrinkToFit="1"/>
    </xf>
    <xf numFmtId="0" fontId="7" fillId="0" borderId="0" xfId="42" applyFont="1" applyAlignment="1" applyProtection="1">
      <alignment shrinkToFit="1"/>
      <protection locked="0"/>
    </xf>
    <xf numFmtId="0" fontId="7" fillId="0" borderId="12" xfId="33" applyNumberFormat="1" applyFont="1" applyFill="1" applyBorder="1" applyAlignment="1" applyProtection="1">
      <alignment horizontal="center" vertical="center"/>
    </xf>
    <xf numFmtId="0" fontId="7" fillId="0" borderId="24" xfId="33" applyNumberFormat="1" applyFont="1" applyBorder="1"/>
    <xf numFmtId="0" fontId="7" fillId="0" borderId="0" xfId="33" applyNumberFormat="1" applyFont="1" applyBorder="1" applyAlignment="1" applyProtection="1">
      <protection locked="0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11" xfId="0" applyFont="1" applyBorder="1" applyAlignment="1">
      <alignment horizontal="left"/>
    </xf>
    <xf numFmtId="0" fontId="7" fillId="0" borderId="36" xfId="42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39" xfId="42" applyFont="1" applyBorder="1" applyProtection="1">
      <protection locked="0"/>
    </xf>
    <xf numFmtId="0" fontId="7" fillId="0" borderId="39" xfId="0" applyFont="1" applyBorder="1" applyAlignment="1">
      <alignment horizontal="left" shrinkToFit="1"/>
    </xf>
    <xf numFmtId="177" fontId="7" fillId="0" borderId="39" xfId="33" applyNumberFormat="1" applyFont="1" applyFill="1" applyBorder="1" applyAlignment="1" applyProtection="1"/>
    <xf numFmtId="0" fontId="7" fillId="0" borderId="38" xfId="0" applyFont="1" applyBorder="1" applyAlignment="1">
      <alignment horizontal="center"/>
    </xf>
    <xf numFmtId="38" fontId="7" fillId="0" borderId="39" xfId="0" applyNumberFormat="1" applyFont="1" applyBorder="1" applyProtection="1">
      <protection locked="0"/>
    </xf>
    <xf numFmtId="0" fontId="7" fillId="0" borderId="36" xfId="0" applyFont="1" applyBorder="1" applyProtection="1">
      <protection locked="0"/>
    </xf>
    <xf numFmtId="0" fontId="7" fillId="0" borderId="37" xfId="42" applyFont="1" applyBorder="1" applyProtection="1">
      <protection locked="0"/>
    </xf>
    <xf numFmtId="38" fontId="7" fillId="0" borderId="39" xfId="33" applyFont="1" applyFill="1" applyBorder="1" applyAlignment="1" applyProtection="1">
      <protection locked="0"/>
    </xf>
    <xf numFmtId="179" fontId="7" fillId="0" borderId="38" xfId="0" applyNumberFormat="1" applyFont="1" applyBorder="1" applyProtection="1"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39" xfId="0" applyFont="1" applyBorder="1" applyProtection="1">
      <protection locked="0"/>
    </xf>
    <xf numFmtId="178" fontId="7" fillId="0" borderId="39" xfId="0" applyNumberFormat="1" applyFont="1" applyBorder="1" applyProtection="1">
      <protection locked="0"/>
    </xf>
    <xf numFmtId="38" fontId="7" fillId="0" borderId="39" xfId="0" applyNumberFormat="1" applyFont="1" applyBorder="1" applyAlignment="1" applyProtection="1">
      <alignment horizontal="center" vertical="center"/>
      <protection locked="0"/>
    </xf>
    <xf numFmtId="0" fontId="7" fillId="0" borderId="39" xfId="42" applyFont="1" applyBorder="1" applyAlignment="1" applyProtection="1">
      <alignment horizontal="center" vertical="center"/>
      <protection locked="0"/>
    </xf>
    <xf numFmtId="177" fontId="7" fillId="0" borderId="37" xfId="42" applyNumberFormat="1" applyFont="1" applyBorder="1" applyProtection="1">
      <protection locked="0"/>
    </xf>
    <xf numFmtId="176" fontId="7" fillId="0" borderId="38" xfId="33" applyNumberFormat="1" applyFont="1" applyFill="1" applyBorder="1" applyAlignment="1" applyProtection="1">
      <protection locked="0"/>
    </xf>
    <xf numFmtId="0" fontId="7" fillId="0" borderId="38" xfId="0" applyFont="1" applyBorder="1" applyProtection="1">
      <protection locked="0"/>
    </xf>
    <xf numFmtId="178" fontId="7" fillId="0" borderId="39" xfId="33" applyNumberFormat="1" applyFont="1" applyBorder="1"/>
    <xf numFmtId="0" fontId="28" fillId="0" borderId="0" xfId="42" applyFont="1" applyProtection="1">
      <protection locked="0"/>
    </xf>
    <xf numFmtId="38" fontId="7" fillId="0" borderId="38" xfId="0" applyNumberFormat="1" applyFont="1" applyBorder="1" applyAlignment="1" applyProtection="1">
      <alignment horizontal="center" vertical="center"/>
      <protection locked="0"/>
    </xf>
    <xf numFmtId="38" fontId="7" fillId="0" borderId="22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38" fontId="7" fillId="0" borderId="39" xfId="0" applyNumberFormat="1" applyFont="1" applyBorder="1" applyAlignment="1">
      <alignment horizontal="center" vertical="center"/>
    </xf>
    <xf numFmtId="178" fontId="7" fillId="0" borderId="24" xfId="0" applyNumberFormat="1" applyFont="1" applyBorder="1" applyProtection="1">
      <protection locked="0"/>
    </xf>
    <xf numFmtId="38" fontId="7" fillId="0" borderId="24" xfId="0" applyNumberFormat="1" applyFont="1" applyBorder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24" xfId="33" applyNumberFormat="1" applyFont="1" applyFill="1" applyBorder="1"/>
    <xf numFmtId="0" fontId="7" fillId="0" borderId="11" xfId="33" applyNumberFormat="1" applyFont="1" applyFill="1" applyBorder="1"/>
    <xf numFmtId="0" fontId="7" fillId="0" borderId="27" xfId="0" applyFont="1" applyBorder="1" applyProtection="1">
      <protection locked="0"/>
    </xf>
    <xf numFmtId="0" fontId="7" fillId="0" borderId="36" xfId="42" applyFont="1" applyBorder="1" applyAlignment="1" applyProtection="1">
      <alignment horizontal="right" shrinkToFit="1"/>
      <protection locked="0"/>
    </xf>
    <xf numFmtId="3" fontId="7" fillId="0" borderId="37" xfId="42" applyNumberFormat="1" applyFont="1" applyBorder="1" applyAlignment="1" applyProtection="1">
      <alignment shrinkToFit="1"/>
      <protection locked="0"/>
    </xf>
    <xf numFmtId="0" fontId="7" fillId="0" borderId="37" xfId="42" applyFont="1" applyBorder="1" applyAlignment="1" applyProtection="1">
      <alignment horizontal="center"/>
      <protection locked="0"/>
    </xf>
    <xf numFmtId="38" fontId="7" fillId="0" borderId="39" xfId="0" applyNumberFormat="1" applyFont="1" applyBorder="1"/>
    <xf numFmtId="0" fontId="7" fillId="0" borderId="36" xfId="42" applyFont="1" applyBorder="1" applyAlignment="1" applyProtection="1">
      <alignment horizontal="left"/>
      <protection locked="0"/>
    </xf>
    <xf numFmtId="0" fontId="7" fillId="0" borderId="39" xfId="42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37" xfId="42" applyFont="1" applyBorder="1" applyAlignment="1" applyProtection="1">
      <alignment shrinkToFit="1"/>
      <protection locked="0"/>
    </xf>
    <xf numFmtId="0" fontId="7" fillId="0" borderId="27" xfId="42" applyFont="1" applyBorder="1" applyProtection="1">
      <protection locked="0"/>
    </xf>
    <xf numFmtId="3" fontId="7" fillId="0" borderId="39" xfId="0" applyNumberFormat="1" applyFont="1" applyBorder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3" fontId="7" fillId="0" borderId="11" xfId="47" applyNumberFormat="1" applyFont="1" applyBorder="1" applyAlignment="1">
      <alignment vertical="center"/>
    </xf>
    <xf numFmtId="3" fontId="7" fillId="0" borderId="11" xfId="33" applyNumberFormat="1" applyFont="1" applyFill="1" applyBorder="1" applyAlignment="1" applyProtection="1"/>
    <xf numFmtId="4" fontId="7" fillId="0" borderId="39" xfId="0" applyNumberFormat="1" applyFont="1" applyBorder="1" applyProtection="1">
      <protection locked="0"/>
    </xf>
    <xf numFmtId="4" fontId="7" fillId="0" borderId="11" xfId="0" applyNumberFormat="1" applyFont="1" applyBorder="1" applyAlignment="1" applyProtection="1">
      <alignment horizontal="center"/>
      <protection locked="0"/>
    </xf>
    <xf numFmtId="3" fontId="7" fillId="0" borderId="12" xfId="33" applyNumberFormat="1" applyFont="1" applyFill="1" applyBorder="1" applyAlignment="1" applyProtection="1">
      <alignment horizontal="center" vertical="center"/>
    </xf>
    <xf numFmtId="3" fontId="7" fillId="0" borderId="13" xfId="33" applyNumberFormat="1" applyFont="1" applyFill="1" applyBorder="1" applyAlignment="1" applyProtection="1">
      <alignment horizontal="center" vertical="center"/>
    </xf>
    <xf numFmtId="3" fontId="7" fillId="0" borderId="13" xfId="33" applyNumberFormat="1" applyFont="1" applyFill="1" applyBorder="1" applyAlignment="1" applyProtection="1"/>
    <xf numFmtId="3" fontId="7" fillId="0" borderId="0" xfId="33" applyNumberFormat="1" applyFont="1" applyFill="1" applyBorder="1" applyAlignment="1" applyProtection="1"/>
    <xf numFmtId="3" fontId="7" fillId="0" borderId="0" xfId="33" applyNumberFormat="1" applyFont="1" applyFill="1" applyBorder="1" applyAlignment="1" applyProtection="1">
      <protection locked="0"/>
    </xf>
    <xf numFmtId="0" fontId="7" fillId="0" borderId="24" xfId="33" applyNumberFormat="1" applyFont="1" applyFill="1" applyBorder="1" applyAlignment="1"/>
    <xf numFmtId="0" fontId="7" fillId="0" borderId="11" xfId="33" applyNumberFormat="1" applyFont="1" applyFill="1" applyBorder="1" applyAlignment="1"/>
    <xf numFmtId="0" fontId="7" fillId="0" borderId="39" xfId="0" applyFont="1" applyBorder="1" applyAlignment="1" applyProtection="1">
      <alignment horizontal="center" shrinkToFit="1"/>
      <protection locked="0"/>
    </xf>
    <xf numFmtId="3" fontId="7" fillId="0" borderId="39" xfId="33" applyNumberFormat="1" applyFont="1" applyFill="1" applyBorder="1" applyAlignment="1" applyProtection="1"/>
    <xf numFmtId="0" fontId="7" fillId="0" borderId="0" xfId="33" applyNumberFormat="1" applyFont="1" applyFill="1" applyBorder="1" applyAlignment="1" applyProtection="1">
      <protection locked="0"/>
    </xf>
    <xf numFmtId="5" fontId="7" fillId="0" borderId="0" xfId="33" applyNumberFormat="1" applyFont="1" applyFill="1" applyBorder="1" applyAlignment="1" applyProtection="1">
      <alignment horizontal="right"/>
      <protection locked="0"/>
    </xf>
    <xf numFmtId="4" fontId="7" fillId="0" borderId="11" xfId="47" applyNumberFormat="1" applyFont="1" applyBorder="1" applyAlignment="1">
      <alignment vertical="center"/>
    </xf>
    <xf numFmtId="0" fontId="7" fillId="0" borderId="24" xfId="0" applyFont="1" applyBorder="1" applyAlignment="1">
      <alignment horizontal="center"/>
    </xf>
    <xf numFmtId="4" fontId="7" fillId="0" borderId="0" xfId="42" applyNumberFormat="1" applyFont="1" applyProtection="1">
      <protection locked="0"/>
    </xf>
    <xf numFmtId="4" fontId="7" fillId="0" borderId="11" xfId="0" applyNumberFormat="1" applyFont="1" applyBorder="1" applyProtection="1">
      <protection locked="0"/>
    </xf>
    <xf numFmtId="4" fontId="7" fillId="0" borderId="36" xfId="0" applyNumberFormat="1" applyFont="1" applyBorder="1" applyProtection="1">
      <protection locked="0"/>
    </xf>
    <xf numFmtId="4" fontId="7" fillId="0" borderId="20" xfId="0" applyNumberFormat="1" applyFont="1" applyBorder="1" applyAlignment="1" applyProtection="1">
      <alignment horizontal="center"/>
      <protection locked="0"/>
    </xf>
    <xf numFmtId="0" fontId="7" fillId="0" borderId="39" xfId="33" applyNumberFormat="1" applyFont="1" applyFill="1" applyBorder="1"/>
    <xf numFmtId="0" fontId="7" fillId="0" borderId="38" xfId="0" applyFont="1" applyBorder="1" applyAlignment="1">
      <alignment horizontal="left"/>
    </xf>
    <xf numFmtId="4" fontId="7" fillId="0" borderId="0" xfId="33" applyNumberFormat="1" applyFont="1" applyBorder="1" applyAlignment="1" applyProtection="1">
      <alignment horizontal="right"/>
      <protection locked="0"/>
    </xf>
    <xf numFmtId="3" fontId="7" fillId="0" borderId="0" xfId="33" applyNumberFormat="1" applyFont="1" applyBorder="1" applyAlignment="1" applyProtection="1">
      <alignment horizontal="right"/>
      <protection locked="0"/>
    </xf>
    <xf numFmtId="3" fontId="7" fillId="0" borderId="24" xfId="33" applyNumberFormat="1" applyFont="1" applyFill="1" applyBorder="1" applyAlignment="1" applyProtection="1"/>
    <xf numFmtId="0" fontId="7" fillId="0" borderId="1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3" fontId="7" fillId="0" borderId="0" xfId="0" applyNumberFormat="1" applyFont="1" applyAlignment="1" applyProtection="1">
      <alignment horizontal="right"/>
      <protection locked="0"/>
    </xf>
    <xf numFmtId="0" fontId="7" fillId="0" borderId="38" xfId="0" applyFont="1" applyBorder="1" applyAlignment="1">
      <alignment horizontal="left" shrinkToFit="1"/>
    </xf>
    <xf numFmtId="3" fontId="7" fillId="0" borderId="13" xfId="33" applyNumberFormat="1" applyFont="1" applyFill="1" applyBorder="1" applyAlignment="1" applyProtection="1">
      <alignment horizontal="right"/>
    </xf>
    <xf numFmtId="3" fontId="7" fillId="0" borderId="11" xfId="33" applyNumberFormat="1" applyFont="1" applyFill="1" applyBorder="1" applyAlignment="1" applyProtection="1">
      <alignment horizontal="right"/>
    </xf>
    <xf numFmtId="3" fontId="7" fillId="0" borderId="39" xfId="33" applyNumberFormat="1" applyFont="1" applyFill="1" applyBorder="1" applyAlignment="1" applyProtection="1">
      <alignment horizontal="right"/>
    </xf>
    <xf numFmtId="0" fontId="9" fillId="0" borderId="0" xfId="0" applyFont="1" applyProtection="1">
      <protection locked="0"/>
    </xf>
    <xf numFmtId="3" fontId="7" fillId="0" borderId="0" xfId="42" applyNumberFormat="1" applyFont="1" applyAlignment="1" applyProtection="1">
      <alignment horizontal="center"/>
      <protection locked="0"/>
    </xf>
    <xf numFmtId="3" fontId="7" fillId="0" borderId="0" xfId="42" applyNumberFormat="1" applyFont="1" applyProtection="1">
      <protection locked="0"/>
    </xf>
    <xf numFmtId="3" fontId="7" fillId="0" borderId="11" xfId="47" applyNumberFormat="1" applyFont="1" applyFill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37" xfId="0" applyFont="1" applyBorder="1" applyAlignment="1" applyProtection="1">
      <alignment horizontal="left"/>
      <protection locked="0"/>
    </xf>
    <xf numFmtId="3" fontId="7" fillId="0" borderId="37" xfId="0" applyNumberFormat="1" applyFont="1" applyBorder="1" applyAlignment="1" applyProtection="1">
      <alignment shrinkToFit="1"/>
      <protection locked="0"/>
    </xf>
    <xf numFmtId="178" fontId="7" fillId="0" borderId="39" xfId="33" applyNumberFormat="1" applyFont="1" applyFill="1" applyBorder="1"/>
    <xf numFmtId="0" fontId="7" fillId="0" borderId="35" xfId="0" applyFont="1" applyBorder="1" applyAlignment="1">
      <alignment horizontal="right" vertical="center"/>
    </xf>
    <xf numFmtId="0" fontId="7" fillId="0" borderId="36" xfId="0" applyFont="1" applyBorder="1" applyAlignment="1" applyProtection="1">
      <alignment horizontal="left"/>
      <protection locked="0"/>
    </xf>
    <xf numFmtId="0" fontId="7" fillId="0" borderId="20" xfId="0" applyFont="1" applyBorder="1" applyAlignment="1">
      <alignment horizontal="left" shrinkToFit="1"/>
    </xf>
    <xf numFmtId="0" fontId="7" fillId="0" borderId="38" xfId="42" applyFont="1" applyBorder="1" applyAlignment="1" applyProtection="1">
      <alignment shrinkToFit="1"/>
      <protection locked="0"/>
    </xf>
    <xf numFmtId="0" fontId="7" fillId="0" borderId="39" xfId="33" applyNumberFormat="1" applyFont="1" applyFill="1" applyBorder="1" applyAlignment="1"/>
    <xf numFmtId="0" fontId="7" fillId="0" borderId="39" xfId="0" applyFont="1" applyBorder="1" applyAlignment="1">
      <alignment horizontal="center"/>
    </xf>
    <xf numFmtId="3" fontId="7" fillId="0" borderId="37" xfId="0" applyNumberFormat="1" applyFont="1" applyBorder="1" applyProtection="1">
      <protection locked="0"/>
    </xf>
    <xf numFmtId="4" fontId="7" fillId="0" borderId="0" xfId="0" applyNumberFormat="1" applyFont="1" applyAlignment="1">
      <alignment vertical="center"/>
    </xf>
    <xf numFmtId="4" fontId="7" fillId="0" borderId="11" xfId="47" applyNumberFormat="1" applyFont="1" applyFill="1" applyBorder="1" applyAlignment="1">
      <alignment vertical="center"/>
    </xf>
    <xf numFmtId="0" fontId="7" fillId="0" borderId="37" xfId="0" applyFont="1" applyBorder="1" applyAlignment="1" applyProtection="1">
      <alignment horizontal="left" shrinkToFit="1"/>
      <protection locked="0"/>
    </xf>
    <xf numFmtId="0" fontId="7" fillId="0" borderId="38" xfId="0" applyFont="1" applyBorder="1" applyAlignment="1" applyProtection="1">
      <alignment horizontal="left" shrinkToFit="1"/>
      <protection locked="0"/>
    </xf>
    <xf numFmtId="4" fontId="7" fillId="0" borderId="24" xfId="0" applyNumberFormat="1" applyFont="1" applyBorder="1" applyProtection="1">
      <protection locked="0"/>
    </xf>
    <xf numFmtId="0" fontId="7" fillId="0" borderId="0" xfId="0" applyFont="1" applyAlignment="1">
      <alignment shrinkToFit="1"/>
    </xf>
    <xf numFmtId="178" fontId="7" fillId="0" borderId="39" xfId="33" applyNumberFormat="1" applyFont="1" applyFill="1" applyBorder="1" applyAlignment="1"/>
    <xf numFmtId="38" fontId="30" fillId="0" borderId="39" xfId="0" applyNumberFormat="1" applyFont="1" applyBorder="1"/>
    <xf numFmtId="10" fontId="7" fillId="0" borderId="37" xfId="42" applyNumberFormat="1" applyFont="1" applyBorder="1" applyAlignment="1" applyProtection="1">
      <alignment horizontal="center"/>
      <protection locked="0"/>
    </xf>
    <xf numFmtId="176" fontId="7" fillId="0" borderId="38" xfId="33" applyNumberFormat="1" applyFont="1" applyBorder="1" applyAlignment="1" applyProtection="1">
      <alignment horizontal="left"/>
      <protection locked="0"/>
    </xf>
    <xf numFmtId="0" fontId="7" fillId="0" borderId="37" xfId="42" applyFont="1" applyBorder="1" applyAlignment="1" applyProtection="1">
      <alignment horizontal="left" shrinkToFit="1"/>
      <protection locked="0"/>
    </xf>
    <xf numFmtId="0" fontId="7" fillId="0" borderId="38" xfId="42" applyFont="1" applyBorder="1" applyAlignment="1" applyProtection="1">
      <alignment horizontal="left" shrinkToFit="1"/>
      <protection locked="0"/>
    </xf>
    <xf numFmtId="0" fontId="7" fillId="0" borderId="23" xfId="42" applyFont="1" applyBorder="1" applyAlignment="1" applyProtection="1">
      <alignment shrinkToFit="1"/>
      <protection locked="0"/>
    </xf>
    <xf numFmtId="0" fontId="7" fillId="0" borderId="21" xfId="42" applyFont="1" applyBorder="1" applyAlignment="1" applyProtection="1">
      <alignment shrinkToFit="1"/>
      <protection locked="0"/>
    </xf>
    <xf numFmtId="178" fontId="7" fillId="0" borderId="39" xfId="0" applyNumberFormat="1" applyFont="1" applyBorder="1"/>
    <xf numFmtId="0" fontId="7" fillId="0" borderId="11" xfId="42" applyFont="1" applyBorder="1" applyAlignment="1" applyProtection="1">
      <alignment horizontal="left"/>
      <protection locked="0"/>
    </xf>
    <xf numFmtId="182" fontId="7" fillId="0" borderId="0" xfId="0" applyNumberFormat="1" applyFont="1" applyAlignment="1" applyProtection="1">
      <alignment horizontal="right"/>
      <protection locked="0"/>
    </xf>
    <xf numFmtId="0" fontId="7" fillId="0" borderId="39" xfId="33" applyNumberFormat="1" applyFont="1" applyBorder="1"/>
    <xf numFmtId="0" fontId="7" fillId="0" borderId="39" xfId="0" applyFont="1" applyBorder="1" applyAlignment="1">
      <alignment horizontal="center" shrinkToFit="1"/>
    </xf>
    <xf numFmtId="0" fontId="7" fillId="0" borderId="39" xfId="0" quotePrefix="1" applyFont="1" applyBorder="1" applyAlignment="1" applyProtection="1">
      <alignment horizontal="center"/>
      <protection locked="0"/>
    </xf>
    <xf numFmtId="0" fontId="37" fillId="0" borderId="0" xfId="42" applyFont="1" applyProtection="1">
      <protection locked="0"/>
    </xf>
    <xf numFmtId="177" fontId="7" fillId="0" borderId="39" xfId="33" applyNumberFormat="1" applyFont="1" applyBorder="1"/>
    <xf numFmtId="3" fontId="7" fillId="0" borderId="11" xfId="33" applyNumberFormat="1" applyFont="1" applyBorder="1"/>
    <xf numFmtId="4" fontId="7" fillId="0" borderId="0" xfId="33" applyNumberFormat="1" applyFont="1" applyAlignment="1" applyProtection="1">
      <alignment horizontal="right"/>
      <protection locked="0"/>
    </xf>
    <xf numFmtId="3" fontId="7" fillId="0" borderId="0" xfId="33" applyNumberFormat="1" applyFont="1" applyAlignment="1" applyProtection="1">
      <alignment horizontal="right"/>
      <protection locked="0"/>
    </xf>
    <xf numFmtId="38" fontId="7" fillId="0" borderId="0" xfId="33" applyFont="1" applyProtection="1">
      <protection locked="0"/>
    </xf>
    <xf numFmtId="0" fontId="7" fillId="0" borderId="38" xfId="42" applyFont="1" applyBorder="1" applyProtection="1">
      <protection locked="0"/>
    </xf>
    <xf numFmtId="0" fontId="7" fillId="0" borderId="0" xfId="0" applyFont="1" applyAlignment="1">
      <alignment horizontal="left" shrinkToFit="1"/>
    </xf>
    <xf numFmtId="0" fontId="7" fillId="0" borderId="11" xfId="0" applyFont="1" applyBorder="1" applyAlignment="1">
      <alignment shrinkToFit="1"/>
    </xf>
    <xf numFmtId="0" fontId="31" fillId="0" borderId="39" xfId="0" applyFont="1" applyBorder="1" applyAlignment="1" applyProtection="1">
      <alignment horizontal="center"/>
      <protection locked="0"/>
    </xf>
    <xf numFmtId="0" fontId="7" fillId="0" borderId="39" xfId="0" applyFont="1" applyBorder="1" applyAlignment="1">
      <alignment shrinkToFit="1"/>
    </xf>
    <xf numFmtId="178" fontId="7" fillId="0" borderId="39" xfId="33" applyNumberFormat="1" applyFont="1" applyBorder="1" applyProtection="1">
      <protection locked="0"/>
    </xf>
    <xf numFmtId="178" fontId="7" fillId="0" borderId="11" xfId="33" applyNumberFormat="1" applyFont="1" applyBorder="1" applyProtection="1">
      <protection locked="0"/>
    </xf>
    <xf numFmtId="0" fontId="7" fillId="0" borderId="11" xfId="0" quotePrefix="1" applyFont="1" applyBorder="1" applyAlignment="1">
      <alignment horizontal="center" shrinkToFit="1"/>
    </xf>
    <xf numFmtId="4" fontId="7" fillId="0" borderId="36" xfId="33" applyNumberFormat="1" applyFont="1" applyBorder="1"/>
    <xf numFmtId="4" fontId="7" fillId="0" borderId="20" xfId="33" applyNumberFormat="1" applyFont="1" applyBorder="1"/>
    <xf numFmtId="177" fontId="7" fillId="0" borderId="36" xfId="33" applyNumberFormat="1" applyFont="1" applyBorder="1"/>
    <xf numFmtId="3" fontId="7" fillId="24" borderId="11" xfId="33" applyNumberFormat="1" applyFont="1" applyFill="1" applyBorder="1"/>
    <xf numFmtId="4" fontId="7" fillId="0" borderId="20" xfId="0" applyNumberFormat="1" applyFont="1" applyBorder="1" applyProtection="1">
      <protection locked="0"/>
    </xf>
    <xf numFmtId="4" fontId="7" fillId="0" borderId="39" xfId="33" applyNumberFormat="1" applyFont="1" applyBorder="1"/>
    <xf numFmtId="0" fontId="7" fillId="0" borderId="17" xfId="0" applyFont="1" applyBorder="1" applyProtection="1">
      <protection locked="0"/>
    </xf>
    <xf numFmtId="0" fontId="7" fillId="0" borderId="0" xfId="33" applyNumberFormat="1" applyFont="1" applyProtection="1">
      <protection locked="0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 applyProtection="1">
      <alignment horizontal="center" shrinkToFit="1"/>
      <protection locked="0"/>
    </xf>
    <xf numFmtId="5" fontId="7" fillId="0" borderId="0" xfId="33" applyNumberFormat="1" applyFont="1" applyAlignment="1" applyProtection="1">
      <alignment horizontal="center"/>
      <protection locked="0"/>
    </xf>
    <xf numFmtId="5" fontId="7" fillId="0" borderId="0" xfId="33" applyNumberFormat="1" applyFont="1" applyProtection="1">
      <protection locked="0"/>
    </xf>
    <xf numFmtId="3" fontId="3" fillId="0" borderId="0" xfId="0" applyNumberFormat="1" applyFont="1" applyAlignment="1">
      <alignment horizontal="center" vertical="center"/>
    </xf>
    <xf numFmtId="177" fontId="7" fillId="0" borderId="24" xfId="33" applyNumberFormat="1" applyFont="1" applyBorder="1"/>
    <xf numFmtId="4" fontId="7" fillId="0" borderId="11" xfId="33" applyNumberFormat="1" applyFont="1" applyBorder="1"/>
    <xf numFmtId="38" fontId="7" fillId="0" borderId="39" xfId="33" applyFont="1" applyBorder="1" applyProtection="1">
      <protection locked="0"/>
    </xf>
    <xf numFmtId="40" fontId="7" fillId="0" borderId="11" xfId="33" applyNumberFormat="1" applyFont="1" applyBorder="1" applyProtection="1">
      <protection locked="0"/>
    </xf>
    <xf numFmtId="0" fontId="7" fillId="0" borderId="24" xfId="0" applyFont="1" applyBorder="1" applyAlignment="1" applyProtection="1">
      <alignment horizontal="center" shrinkToFit="1"/>
      <protection locked="0"/>
    </xf>
    <xf numFmtId="38" fontId="7" fillId="0" borderId="39" xfId="33" applyFont="1" applyFill="1" applyBorder="1" applyProtection="1">
      <protection locked="0"/>
    </xf>
    <xf numFmtId="4" fontId="7" fillId="0" borderId="39" xfId="33" applyNumberFormat="1" applyFont="1" applyFill="1" applyBorder="1"/>
    <xf numFmtId="40" fontId="7" fillId="0" borderId="11" xfId="33" applyNumberFormat="1" applyFont="1" applyFill="1" applyBorder="1" applyProtection="1">
      <protection locked="0"/>
    </xf>
    <xf numFmtId="4" fontId="7" fillId="0" borderId="20" xfId="33" applyNumberFormat="1" applyFont="1" applyFill="1" applyBorder="1"/>
    <xf numFmtId="4" fontId="7" fillId="0" borderId="36" xfId="33" applyNumberFormat="1" applyFont="1" applyFill="1" applyBorder="1"/>
    <xf numFmtId="0" fontId="7" fillId="0" borderId="39" xfId="0" quotePrefix="1" applyFont="1" applyBorder="1" applyAlignment="1">
      <alignment horizontal="center" shrinkToFit="1"/>
    </xf>
    <xf numFmtId="0" fontId="7" fillId="0" borderId="24" xfId="42" applyFont="1" applyBorder="1" applyProtection="1">
      <protection locked="0"/>
    </xf>
    <xf numFmtId="3" fontId="7" fillId="0" borderId="0" xfId="0" applyNumberFormat="1" applyFont="1" applyAlignment="1" applyProtection="1">
      <alignment shrinkToFit="1"/>
      <protection locked="0"/>
    </xf>
    <xf numFmtId="177" fontId="7" fillId="0" borderId="39" xfId="33" applyNumberFormat="1" applyFont="1" applyFill="1" applyBorder="1"/>
    <xf numFmtId="3" fontId="7" fillId="0" borderId="11" xfId="33" applyNumberFormat="1" applyFont="1" applyFill="1" applyBorder="1"/>
    <xf numFmtId="4" fontId="7" fillId="0" borderId="27" xfId="33" applyNumberFormat="1" applyFont="1" applyFill="1" applyBorder="1"/>
    <xf numFmtId="3" fontId="7" fillId="0" borderId="24" xfId="0" applyNumberFormat="1" applyFont="1" applyBorder="1" applyProtection="1">
      <protection locked="0"/>
    </xf>
    <xf numFmtId="178" fontId="7" fillId="0" borderId="13" xfId="33" applyNumberFormat="1" applyFont="1" applyFill="1" applyBorder="1" applyAlignment="1" applyProtection="1">
      <protection locked="0"/>
    </xf>
    <xf numFmtId="178" fontId="7" fillId="0" borderId="11" xfId="33" applyNumberFormat="1" applyFont="1" applyFill="1" applyBorder="1" applyAlignment="1" applyProtection="1">
      <protection locked="0"/>
    </xf>
    <xf numFmtId="0" fontId="7" fillId="25" borderId="0" xfId="42" applyFont="1" applyFill="1" applyProtection="1">
      <protection locked="0"/>
    </xf>
    <xf numFmtId="0" fontId="7" fillId="25" borderId="0" xfId="0" applyFont="1" applyFill="1" applyProtection="1">
      <protection locked="0"/>
    </xf>
    <xf numFmtId="177" fontId="7" fillId="25" borderId="0" xfId="42" applyNumberFormat="1" applyFont="1" applyFill="1" applyProtection="1">
      <protection locked="0"/>
    </xf>
    <xf numFmtId="0" fontId="7" fillId="0" borderId="0" xfId="33" applyNumberFormat="1" applyFont="1" applyFill="1" applyBorder="1" applyAlignment="1" applyProtection="1">
      <alignment horizontal="right"/>
      <protection locked="0"/>
    </xf>
    <xf numFmtId="0" fontId="7" fillId="0" borderId="36" xfId="42" applyFont="1" applyBorder="1" applyAlignment="1" applyProtection="1">
      <alignment shrinkToFit="1"/>
      <protection locked="0"/>
    </xf>
    <xf numFmtId="0" fontId="7" fillId="0" borderId="10" xfId="0" quotePrefix="1" applyFont="1" applyBorder="1" applyProtection="1">
      <protection locked="0"/>
    </xf>
    <xf numFmtId="0" fontId="7" fillId="0" borderId="24" xfId="0" quotePrefix="1" applyFont="1" applyBorder="1" applyAlignment="1">
      <alignment horizontal="center" shrinkToFit="1"/>
    </xf>
    <xf numFmtId="3" fontId="7" fillId="0" borderId="37" xfId="42" applyNumberFormat="1" applyFont="1" applyBorder="1" applyProtection="1">
      <protection locked="0"/>
    </xf>
    <xf numFmtId="3" fontId="7" fillId="0" borderId="10" xfId="42" applyNumberFormat="1" applyFont="1" applyBorder="1" applyProtection="1">
      <protection locked="0"/>
    </xf>
    <xf numFmtId="3" fontId="7" fillId="0" borderId="37" xfId="42" applyNumberFormat="1" applyFont="1" applyBorder="1" applyAlignment="1" applyProtection="1">
      <alignment horizontal="left" shrinkToFit="1"/>
      <protection locked="0"/>
    </xf>
    <xf numFmtId="3" fontId="7" fillId="0" borderId="10" xfId="0" applyNumberFormat="1" applyFont="1" applyBorder="1" applyAlignment="1" applyProtection="1">
      <alignment horizontal="left" shrinkToFit="1"/>
      <protection locked="0"/>
    </xf>
    <xf numFmtId="3" fontId="7" fillId="0" borderId="14" xfId="0" applyNumberFormat="1" applyFont="1" applyBorder="1" applyProtection="1">
      <protection locked="0"/>
    </xf>
    <xf numFmtId="0" fontId="7" fillId="0" borderId="38" xfId="0" applyFont="1" applyBorder="1" applyAlignment="1" applyProtection="1">
      <alignment horizontal="right"/>
      <protection locked="0"/>
    </xf>
    <xf numFmtId="0" fontId="7" fillId="0" borderId="22" xfId="0" quotePrefix="1" applyFont="1" applyBorder="1" applyAlignment="1">
      <alignment horizontal="left"/>
    </xf>
    <xf numFmtId="177" fontId="7" fillId="0" borderId="36" xfId="33" applyNumberFormat="1" applyFont="1" applyFill="1" applyBorder="1"/>
    <xf numFmtId="0" fontId="7" fillId="0" borderId="37" xfId="0" applyFont="1" applyBorder="1" applyAlignment="1">
      <alignment shrinkToFit="1"/>
    </xf>
    <xf numFmtId="3" fontId="7" fillId="0" borderId="14" xfId="0" applyNumberFormat="1" applyFont="1" applyBorder="1" applyAlignment="1" applyProtection="1">
      <alignment shrinkToFit="1"/>
      <protection locked="0"/>
    </xf>
    <xf numFmtId="0" fontId="7" fillId="0" borderId="17" xfId="42" applyFont="1" applyBorder="1" applyProtection="1">
      <protection locked="0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11" xfId="0" quotePrefix="1" applyFont="1" applyBorder="1" applyAlignment="1">
      <alignment horizontal="left" shrinkToFit="1"/>
    </xf>
    <xf numFmtId="0" fontId="7" fillId="0" borderId="20" xfId="0" quotePrefix="1" applyFont="1" applyBorder="1" applyAlignment="1">
      <alignment horizontal="left" shrinkToFit="1"/>
    </xf>
    <xf numFmtId="0" fontId="7" fillId="0" borderId="36" xfId="0" applyFont="1" applyBorder="1" applyAlignment="1">
      <alignment horizontal="left" shrinkToFit="1"/>
    </xf>
    <xf numFmtId="177" fontId="7" fillId="0" borderId="24" xfId="33" applyNumberFormat="1" applyFont="1" applyFill="1" applyBorder="1"/>
    <xf numFmtId="178" fontId="7" fillId="0" borderId="39" xfId="33" applyNumberFormat="1" applyFont="1" applyFill="1" applyBorder="1" applyAlignment="1" applyProtection="1">
      <protection locked="0"/>
    </xf>
    <xf numFmtId="178" fontId="7" fillId="0" borderId="24" xfId="33" applyNumberFormat="1" applyFont="1" applyFill="1" applyBorder="1" applyAlignment="1" applyProtection="1">
      <protection locked="0"/>
    </xf>
    <xf numFmtId="0" fontId="7" fillId="0" borderId="39" xfId="0" applyFont="1" applyBorder="1" applyAlignment="1" applyProtection="1">
      <alignment shrinkToFit="1"/>
      <protection locked="0"/>
    </xf>
    <xf numFmtId="0" fontId="7" fillId="0" borderId="36" xfId="0" applyFont="1" applyBorder="1" applyAlignment="1" applyProtection="1">
      <alignment horizontal="left" shrinkToFit="1"/>
      <protection locked="0"/>
    </xf>
    <xf numFmtId="3" fontId="7" fillId="0" borderId="37" xfId="0" applyNumberFormat="1" applyFont="1" applyBorder="1" applyAlignment="1" applyProtection="1">
      <alignment horizontal="left" shrinkToFit="1"/>
      <protection locked="0"/>
    </xf>
    <xf numFmtId="3" fontId="7" fillId="0" borderId="10" xfId="0" applyNumberFormat="1" applyFont="1" applyBorder="1" applyAlignment="1" applyProtection="1">
      <alignment horizontal="center" shrinkToFit="1"/>
      <protection locked="0"/>
    </xf>
    <xf numFmtId="3" fontId="7" fillId="0" borderId="37" xfId="0" applyNumberFormat="1" applyFont="1" applyBorder="1" applyAlignment="1" applyProtection="1">
      <alignment horizontal="center"/>
      <protection locked="0"/>
    </xf>
    <xf numFmtId="176" fontId="7" fillId="0" borderId="38" xfId="33" applyNumberFormat="1" applyFont="1" applyFill="1" applyBorder="1" applyProtection="1">
      <protection locked="0"/>
    </xf>
    <xf numFmtId="181" fontId="7" fillId="0" borderId="38" xfId="33" applyNumberFormat="1" applyFont="1" applyFill="1" applyBorder="1" applyProtection="1">
      <protection locked="0"/>
    </xf>
    <xf numFmtId="0" fontId="7" fillId="0" borderId="37" xfId="42" quotePrefix="1" applyFont="1" applyBorder="1" applyProtection="1">
      <protection locked="0"/>
    </xf>
    <xf numFmtId="189" fontId="7" fillId="0" borderId="38" xfId="33" applyNumberFormat="1" applyFont="1" applyFill="1" applyBorder="1" applyProtection="1">
      <protection locked="0"/>
    </xf>
    <xf numFmtId="38" fontId="7" fillId="0" borderId="10" xfId="33" applyFont="1" applyFill="1" applyBorder="1" applyProtection="1">
      <protection locked="0"/>
    </xf>
    <xf numFmtId="189" fontId="7" fillId="0" borderId="22" xfId="33" applyNumberFormat="1" applyFont="1" applyFill="1" applyBorder="1" applyProtection="1">
      <protection locked="0"/>
    </xf>
    <xf numFmtId="189" fontId="7" fillId="0" borderId="17" xfId="33" applyNumberFormat="1" applyFont="1" applyFill="1" applyBorder="1" applyProtection="1">
      <protection locked="0"/>
    </xf>
    <xf numFmtId="179" fontId="7" fillId="0" borderId="22" xfId="33" applyNumberFormat="1" applyFont="1" applyFill="1" applyBorder="1" applyAlignment="1" applyProtection="1">
      <alignment shrinkToFit="1"/>
      <protection locked="0"/>
    </xf>
    <xf numFmtId="3" fontId="7" fillId="0" borderId="10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3" fontId="7" fillId="0" borderId="37" xfId="0" applyNumberFormat="1" applyFont="1" applyBorder="1" applyAlignment="1" applyProtection="1">
      <alignment horizontal="left"/>
      <protection locked="0"/>
    </xf>
    <xf numFmtId="0" fontId="7" fillId="0" borderId="38" xfId="0" applyFont="1" applyBorder="1" applyAlignment="1" applyProtection="1">
      <alignment horizontal="left"/>
      <protection locked="0"/>
    </xf>
    <xf numFmtId="0" fontId="7" fillId="0" borderId="27" xfId="0" applyFont="1" applyBorder="1" applyAlignment="1" applyProtection="1">
      <alignment horizontal="left"/>
      <protection locked="0"/>
    </xf>
    <xf numFmtId="192" fontId="7" fillId="0" borderId="37" xfId="0" applyNumberFormat="1" applyFont="1" applyBorder="1" applyAlignment="1" applyProtection="1">
      <alignment shrinkToFit="1"/>
      <protection locked="0"/>
    </xf>
    <xf numFmtId="0" fontId="7" fillId="0" borderId="39" xfId="42" applyFont="1" applyBorder="1" applyAlignment="1" applyProtection="1">
      <alignment shrinkToFit="1"/>
      <protection locked="0"/>
    </xf>
    <xf numFmtId="0" fontId="7" fillId="0" borderId="39" xfId="33" applyNumberFormat="1" applyFont="1" applyBorder="1" applyAlignment="1" applyProtection="1">
      <protection locked="0"/>
    </xf>
    <xf numFmtId="38" fontId="7" fillId="0" borderId="39" xfId="33" applyFont="1" applyBorder="1" applyAlignment="1" applyProtection="1">
      <protection locked="0"/>
    </xf>
    <xf numFmtId="0" fontId="7" fillId="0" borderId="11" xfId="42" applyFont="1" applyBorder="1" applyAlignment="1" applyProtection="1">
      <alignment shrinkToFit="1"/>
      <protection locked="0"/>
    </xf>
    <xf numFmtId="0" fontId="7" fillId="0" borderId="11" xfId="33" applyNumberFormat="1" applyFont="1" applyBorder="1" applyAlignment="1" applyProtection="1">
      <protection locked="0"/>
    </xf>
    <xf numFmtId="0" fontId="7" fillId="0" borderId="13" xfId="42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39" xfId="0" quotePrefix="1" applyFont="1" applyBorder="1" applyAlignment="1">
      <alignment horizontal="center"/>
    </xf>
    <xf numFmtId="38" fontId="7" fillId="0" borderId="11" xfId="33" applyFont="1" applyFill="1" applyBorder="1" applyProtection="1">
      <protection locked="0"/>
    </xf>
    <xf numFmtId="38" fontId="33" fillId="0" borderId="11" xfId="33" applyFont="1" applyFill="1" applyBorder="1" applyProtection="1">
      <protection locked="0"/>
    </xf>
    <xf numFmtId="0" fontId="7" fillId="0" borderId="39" xfId="42" applyFont="1" applyBorder="1" applyAlignment="1">
      <alignment horizontal="center" vertical="center"/>
    </xf>
    <xf numFmtId="178" fontId="7" fillId="0" borderId="39" xfId="33" applyNumberFormat="1" applyFont="1" applyFill="1" applyBorder="1" applyAlignment="1" applyProtection="1">
      <alignment horizontal="center" vertical="center"/>
    </xf>
    <xf numFmtId="38" fontId="7" fillId="0" borderId="39" xfId="33" applyFont="1" applyFill="1" applyBorder="1" applyAlignment="1" applyProtection="1">
      <alignment horizontal="centerContinuous" vertical="center"/>
    </xf>
    <xf numFmtId="38" fontId="7" fillId="0" borderId="39" xfId="33" applyFont="1" applyFill="1" applyBorder="1" applyAlignment="1" applyProtection="1">
      <alignment horizontal="center" vertical="center"/>
    </xf>
    <xf numFmtId="178" fontId="7" fillId="0" borderId="39" xfId="33" applyNumberFormat="1" applyFont="1" applyBorder="1" applyAlignment="1" applyProtection="1">
      <protection locked="0"/>
    </xf>
    <xf numFmtId="3" fontId="7" fillId="0" borderId="39" xfId="0" applyNumberFormat="1" applyFont="1" applyBorder="1" applyAlignment="1" applyProtection="1">
      <alignment horizontal="right"/>
      <protection locked="0"/>
    </xf>
    <xf numFmtId="192" fontId="7" fillId="0" borderId="11" xfId="0" applyNumberFormat="1" applyFont="1" applyBorder="1" applyAlignment="1" applyProtection="1">
      <alignment horizontal="right"/>
      <protection locked="0"/>
    </xf>
    <xf numFmtId="176" fontId="7" fillId="0" borderId="38" xfId="33" applyNumberFormat="1" applyFont="1" applyBorder="1" applyAlignment="1" applyProtection="1">
      <protection locked="0"/>
    </xf>
    <xf numFmtId="38" fontId="7" fillId="0" borderId="37" xfId="33" applyFont="1" applyFill="1" applyBorder="1" applyProtection="1">
      <protection locked="0"/>
    </xf>
    <xf numFmtId="0" fontId="7" fillId="0" borderId="24" xfId="42" applyFont="1" applyBorder="1" applyAlignment="1" applyProtection="1">
      <alignment horizontal="left"/>
      <protection locked="0"/>
    </xf>
    <xf numFmtId="178" fontId="7" fillId="0" borderId="24" xfId="33" applyNumberFormat="1" applyFont="1" applyBorder="1" applyAlignment="1" applyProtection="1">
      <protection locked="0"/>
    </xf>
    <xf numFmtId="0" fontId="7" fillId="0" borderId="24" xfId="0" applyFont="1" applyBorder="1" applyAlignment="1">
      <alignment horizontal="left"/>
    </xf>
    <xf numFmtId="38" fontId="7" fillId="0" borderId="24" xfId="33" applyFont="1" applyBorder="1" applyAlignment="1" applyProtection="1">
      <protection locked="0"/>
    </xf>
    <xf numFmtId="0" fontId="7" fillId="0" borderId="24" xfId="0" quotePrefix="1" applyFont="1" applyBorder="1" applyAlignment="1">
      <alignment horizontal="center"/>
    </xf>
    <xf numFmtId="38" fontId="7" fillId="0" borderId="0" xfId="33" applyFont="1" applyFill="1" applyProtection="1">
      <protection locked="0"/>
    </xf>
    <xf numFmtId="0" fontId="7" fillId="0" borderId="24" xfId="42" applyFont="1" applyBorder="1" applyAlignment="1" applyProtection="1">
      <alignment horizontal="left" vertical="center"/>
      <protection locked="0"/>
    </xf>
    <xf numFmtId="0" fontId="7" fillId="0" borderId="22" xfId="42" applyFont="1" applyBorder="1" applyProtection="1">
      <protection locked="0"/>
    </xf>
    <xf numFmtId="38" fontId="33" fillId="0" borderId="11" xfId="0" applyNumberFormat="1" applyFont="1" applyBorder="1" applyProtection="1">
      <protection locked="0"/>
    </xf>
    <xf numFmtId="188" fontId="7" fillId="0" borderId="17" xfId="0" applyNumberFormat="1" applyFont="1" applyBorder="1" applyProtection="1">
      <protection locked="0"/>
    </xf>
    <xf numFmtId="181" fontId="7" fillId="0" borderId="38" xfId="33" applyNumberFormat="1" applyFont="1" applyBorder="1" applyAlignment="1" applyProtection="1">
      <protection locked="0"/>
    </xf>
    <xf numFmtId="0" fontId="42" fillId="0" borderId="24" xfId="33" applyNumberFormat="1" applyFont="1" applyBorder="1"/>
    <xf numFmtId="178" fontId="7" fillId="0" borderId="39" xfId="33" applyNumberFormat="1" applyFont="1" applyFill="1" applyBorder="1" applyAlignment="1" applyProtection="1">
      <alignment horizontal="center" vertical="center"/>
      <protection locked="0"/>
    </xf>
    <xf numFmtId="38" fontId="7" fillId="0" borderId="39" xfId="33" applyFont="1" applyFill="1" applyBorder="1" applyAlignment="1" applyProtection="1">
      <alignment horizontal="centerContinuous" vertical="center"/>
      <protection locked="0"/>
    </xf>
    <xf numFmtId="3" fontId="7" fillId="0" borderId="11" xfId="0" applyNumberFormat="1" applyFont="1" applyBorder="1" applyAlignment="1" applyProtection="1">
      <alignment horizontal="right"/>
      <protection locked="0"/>
    </xf>
    <xf numFmtId="0" fontId="7" fillId="0" borderId="38" xfId="42" applyFont="1" applyBorder="1" applyAlignment="1" applyProtection="1">
      <alignment horizontal="center" vertical="center"/>
      <protection locked="0"/>
    </xf>
    <xf numFmtId="0" fontId="7" fillId="0" borderId="22" xfId="42" applyFont="1" applyBorder="1" applyAlignment="1" applyProtection="1">
      <alignment horizontal="center" vertical="center"/>
      <protection locked="0"/>
    </xf>
    <xf numFmtId="0" fontId="7" fillId="0" borderId="39" xfId="42" applyFont="1" applyBorder="1" applyAlignment="1" applyProtection="1">
      <alignment horizontal="left" vertical="center"/>
      <protection locked="0"/>
    </xf>
    <xf numFmtId="178" fontId="33" fillId="0" borderId="24" xfId="33" applyNumberFormat="1" applyFont="1" applyFill="1" applyBorder="1"/>
    <xf numFmtId="0" fontId="7" fillId="0" borderId="39" xfId="33" applyNumberFormat="1" applyFont="1" applyFill="1" applyBorder="1" applyAlignment="1" applyProtection="1">
      <protection locked="0"/>
    </xf>
    <xf numFmtId="0" fontId="7" fillId="0" borderId="11" xfId="33" applyNumberFormat="1" applyFont="1" applyFill="1" applyBorder="1" applyAlignment="1" applyProtection="1">
      <protection locked="0"/>
    </xf>
    <xf numFmtId="178" fontId="7" fillId="0" borderId="11" xfId="33" applyNumberFormat="1" applyFont="1" applyFill="1" applyBorder="1" applyAlignment="1">
      <alignment horizontal="right"/>
    </xf>
    <xf numFmtId="184" fontId="7" fillId="0" borderId="18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left" indent="4"/>
    </xf>
    <xf numFmtId="0" fontId="7" fillId="0" borderId="11" xfId="0" applyFont="1" applyBorder="1" applyAlignment="1">
      <alignment horizontal="left" indent="4"/>
    </xf>
    <xf numFmtId="0" fontId="7" fillId="0" borderId="39" xfId="0" applyFont="1" applyBorder="1" applyAlignment="1" applyProtection="1">
      <alignment horizontal="left" indent="4"/>
      <protection locked="0"/>
    </xf>
    <xf numFmtId="0" fontId="7" fillId="0" borderId="11" xfId="0" applyFont="1" applyBorder="1" applyAlignment="1" applyProtection="1">
      <alignment horizontal="left" indent="4"/>
      <protection locked="0"/>
    </xf>
    <xf numFmtId="0" fontId="7" fillId="0" borderId="11" xfId="0" applyFont="1" applyBorder="1" applyAlignment="1">
      <alignment horizontal="left" indent="4" shrinkToFit="1"/>
    </xf>
    <xf numFmtId="0" fontId="7" fillId="0" borderId="24" xfId="0" applyFont="1" applyBorder="1" applyAlignment="1" applyProtection="1">
      <alignment shrinkToFit="1"/>
      <protection locked="0"/>
    </xf>
    <xf numFmtId="176" fontId="7" fillId="0" borderId="0" xfId="33" applyNumberFormat="1" applyFont="1" applyFill="1" applyBorder="1" applyAlignment="1" applyProtection="1">
      <protection locked="0"/>
    </xf>
    <xf numFmtId="4" fontId="7" fillId="0" borderId="27" xfId="0" applyNumberFormat="1" applyFont="1" applyBorder="1" applyAlignment="1" applyProtection="1">
      <alignment horizontal="center"/>
      <protection locked="0"/>
    </xf>
    <xf numFmtId="0" fontId="7" fillId="0" borderId="30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3" fontId="33" fillId="0" borderId="24" xfId="33" applyNumberFormat="1" applyFont="1" applyFill="1" applyBorder="1" applyAlignment="1" applyProtection="1"/>
    <xf numFmtId="0" fontId="33" fillId="0" borderId="24" xfId="0" applyFont="1" applyBorder="1" applyProtection="1">
      <protection locked="0"/>
    </xf>
    <xf numFmtId="3" fontId="33" fillId="0" borderId="13" xfId="33" applyNumberFormat="1" applyFont="1" applyFill="1" applyBorder="1" applyAlignment="1" applyProtection="1"/>
    <xf numFmtId="0" fontId="33" fillId="0" borderId="13" xfId="0" applyFont="1" applyBorder="1" applyProtection="1">
      <protection locked="0"/>
    </xf>
    <xf numFmtId="3" fontId="33" fillId="0" borderId="11" xfId="33" applyNumberFormat="1" applyFont="1" applyFill="1" applyBorder="1" applyAlignment="1" applyProtection="1"/>
    <xf numFmtId="0" fontId="33" fillId="0" borderId="11" xfId="0" applyFont="1" applyBorder="1" applyProtection="1">
      <protection locked="0"/>
    </xf>
    <xf numFmtId="3" fontId="33" fillId="0" borderId="39" xfId="33" applyNumberFormat="1" applyFont="1" applyFill="1" applyBorder="1" applyAlignment="1" applyProtection="1"/>
    <xf numFmtId="0" fontId="33" fillId="0" borderId="39" xfId="0" applyFont="1" applyBorder="1" applyProtection="1">
      <protection locked="0"/>
    </xf>
    <xf numFmtId="0" fontId="33" fillId="0" borderId="39" xfId="42" applyFont="1" applyBorder="1" applyAlignment="1" applyProtection="1">
      <alignment horizontal="left"/>
      <protection locked="0"/>
    </xf>
    <xf numFmtId="0" fontId="33" fillId="0" borderId="11" xfId="42" applyFont="1" applyBorder="1" applyAlignment="1" applyProtection="1">
      <alignment horizontal="right" shrinkToFit="1"/>
      <protection locked="0"/>
    </xf>
    <xf numFmtId="3" fontId="33" fillId="0" borderId="24" xfId="33" applyNumberFormat="1" applyFont="1" applyFill="1" applyBorder="1" applyAlignment="1" applyProtection="1">
      <alignment horizontal="right" vertical="center"/>
    </xf>
    <xf numFmtId="3" fontId="33" fillId="0" borderId="11" xfId="33" applyNumberFormat="1" applyFont="1" applyFill="1" applyBorder="1" applyAlignment="1" applyProtection="1">
      <alignment horizontal="right"/>
    </xf>
    <xf numFmtId="3" fontId="33" fillId="0" borderId="13" xfId="33" applyNumberFormat="1" applyFont="1" applyFill="1" applyBorder="1" applyAlignment="1" applyProtection="1">
      <alignment horizontal="right"/>
    </xf>
    <xf numFmtId="3" fontId="33" fillId="0" borderId="24" xfId="33" applyNumberFormat="1" applyFont="1" applyFill="1" applyBorder="1" applyAlignment="1" applyProtection="1">
      <alignment horizontal="right"/>
    </xf>
    <xf numFmtId="3" fontId="33" fillId="0" borderId="39" xfId="33" applyNumberFormat="1" applyFont="1" applyFill="1" applyBorder="1" applyAlignment="1" applyProtection="1">
      <alignment horizontal="right"/>
    </xf>
    <xf numFmtId="0" fontId="33" fillId="0" borderId="20" xfId="0" applyFont="1" applyBorder="1" applyProtection="1">
      <protection locked="0"/>
    </xf>
    <xf numFmtId="177" fontId="33" fillId="0" borderId="10" xfId="42" applyNumberFormat="1" applyFont="1" applyBorder="1" applyProtection="1">
      <protection locked="0"/>
    </xf>
    <xf numFmtId="0" fontId="33" fillId="0" borderId="10" xfId="42" applyFont="1" applyBorder="1" applyProtection="1">
      <protection locked="0"/>
    </xf>
    <xf numFmtId="179" fontId="33" fillId="0" borderId="22" xfId="0" applyNumberFormat="1" applyFont="1" applyBorder="1" applyProtection="1">
      <protection locked="0"/>
    </xf>
    <xf numFmtId="3" fontId="33" fillId="0" borderId="24" xfId="0" applyNumberFormat="1" applyFont="1" applyBorder="1" applyProtection="1">
      <protection locked="0"/>
    </xf>
    <xf numFmtId="177" fontId="33" fillId="0" borderId="24" xfId="33" applyNumberFormat="1" applyFont="1" applyBorder="1"/>
    <xf numFmtId="0" fontId="33" fillId="0" borderId="36" xfId="42" applyFont="1" applyBorder="1" applyProtection="1">
      <protection locked="0"/>
    </xf>
    <xf numFmtId="3" fontId="33" fillId="0" borderId="37" xfId="0" applyNumberFormat="1" applyFont="1" applyBorder="1" applyProtection="1">
      <protection locked="0"/>
    </xf>
    <xf numFmtId="0" fontId="33" fillId="0" borderId="37" xfId="0" applyFont="1" applyBorder="1" applyProtection="1">
      <protection locked="0"/>
    </xf>
    <xf numFmtId="179" fontId="33" fillId="0" borderId="38" xfId="0" applyNumberFormat="1" applyFont="1" applyBorder="1" applyProtection="1">
      <protection locked="0"/>
    </xf>
    <xf numFmtId="3" fontId="33" fillId="0" borderId="11" xfId="47" applyNumberFormat="1" applyFont="1" applyFill="1" applyBorder="1" applyAlignment="1">
      <alignment vertical="center"/>
    </xf>
    <xf numFmtId="3" fontId="33" fillId="0" borderId="11" xfId="33" applyNumberFormat="1" applyFont="1" applyBorder="1"/>
    <xf numFmtId="3" fontId="33" fillId="0" borderId="10" xfId="0" applyNumberFormat="1" applyFont="1" applyBorder="1" applyProtection="1">
      <protection locked="0"/>
    </xf>
    <xf numFmtId="0" fontId="33" fillId="0" borderId="10" xfId="0" applyFont="1" applyBorder="1" applyProtection="1">
      <protection locked="0"/>
    </xf>
    <xf numFmtId="188" fontId="33" fillId="0" borderId="22" xfId="0" applyNumberFormat="1" applyFont="1" applyBorder="1" applyProtection="1">
      <protection locked="0"/>
    </xf>
    <xf numFmtId="3" fontId="33" fillId="0" borderId="37" xfId="42" applyNumberFormat="1" applyFont="1" applyBorder="1" applyProtection="1">
      <protection locked="0"/>
    </xf>
    <xf numFmtId="0" fontId="33" fillId="0" borderId="37" xfId="42" applyFont="1" applyBorder="1" applyProtection="1">
      <protection locked="0"/>
    </xf>
    <xf numFmtId="0" fontId="33" fillId="0" borderId="38" xfId="42" applyFont="1" applyBorder="1" applyProtection="1">
      <protection locked="0"/>
    </xf>
    <xf numFmtId="0" fontId="33" fillId="0" borderId="10" xfId="0" quotePrefix="1" applyFont="1" applyBorder="1" applyProtection="1">
      <protection locked="0"/>
    </xf>
    <xf numFmtId="0" fontId="33" fillId="0" borderId="22" xfId="0" applyFont="1" applyBorder="1" applyProtection="1">
      <protection locked="0"/>
    </xf>
    <xf numFmtId="0" fontId="33" fillId="0" borderId="37" xfId="42" quotePrefix="1" applyFont="1" applyBorder="1" applyProtection="1">
      <protection locked="0"/>
    </xf>
    <xf numFmtId="38" fontId="33" fillId="0" borderId="39" xfId="0" applyNumberFormat="1" applyFont="1" applyBorder="1" applyProtection="1">
      <protection locked="0"/>
    </xf>
    <xf numFmtId="0" fontId="33" fillId="0" borderId="36" xfId="0" applyFont="1" applyBorder="1" applyProtection="1">
      <protection locked="0"/>
    </xf>
    <xf numFmtId="0" fontId="33" fillId="0" borderId="38" xfId="0" applyFont="1" applyBorder="1" applyAlignment="1" applyProtection="1">
      <alignment horizontal="right"/>
      <protection locked="0"/>
    </xf>
    <xf numFmtId="3" fontId="33" fillId="0" borderId="10" xfId="0" applyNumberFormat="1" applyFont="1" applyBorder="1" applyAlignment="1" applyProtection="1">
      <alignment horizontal="center"/>
      <protection locked="0"/>
    </xf>
    <xf numFmtId="0" fontId="33" fillId="0" borderId="22" xfId="0" applyFont="1" applyBorder="1" applyAlignment="1" applyProtection="1">
      <alignment horizontal="right"/>
      <protection locked="0"/>
    </xf>
    <xf numFmtId="38" fontId="33" fillId="0" borderId="24" xfId="33" applyFont="1" applyBorder="1" applyAlignment="1" applyProtection="1">
      <protection locked="0"/>
    </xf>
    <xf numFmtId="0" fontId="33" fillId="0" borderId="27" xfId="0" applyFont="1" applyBorder="1" applyProtection="1">
      <protection locked="0"/>
    </xf>
    <xf numFmtId="0" fontId="33" fillId="0" borderId="0" xfId="42" applyFont="1" applyAlignment="1" applyProtection="1">
      <alignment shrinkToFit="1"/>
      <protection locked="0"/>
    </xf>
    <xf numFmtId="0" fontId="33" fillId="0" borderId="17" xfId="42" applyFont="1" applyBorder="1" applyAlignment="1" applyProtection="1">
      <alignment shrinkToFit="1"/>
      <protection locked="0"/>
    </xf>
    <xf numFmtId="38" fontId="33" fillId="0" borderId="11" xfId="33" applyFont="1" applyBorder="1" applyAlignment="1" applyProtection="1">
      <protection locked="0"/>
    </xf>
    <xf numFmtId="3" fontId="33" fillId="0" borderId="10" xfId="0" applyNumberFormat="1" applyFont="1" applyBorder="1" applyAlignment="1" applyProtection="1">
      <alignment shrinkToFit="1"/>
      <protection locked="0"/>
    </xf>
    <xf numFmtId="38" fontId="33" fillId="0" borderId="13" xfId="0" applyNumberFormat="1" applyFont="1" applyBorder="1" applyProtection="1">
      <protection locked="0"/>
    </xf>
    <xf numFmtId="0" fontId="33" fillId="0" borderId="23" xfId="42" applyFont="1" applyBorder="1" applyAlignment="1" applyProtection="1">
      <alignment shrinkToFit="1"/>
      <protection locked="0"/>
    </xf>
    <xf numFmtId="0" fontId="33" fillId="0" borderId="14" xfId="42" applyFont="1" applyBorder="1" applyAlignment="1" applyProtection="1">
      <alignment shrinkToFit="1"/>
      <protection locked="0"/>
    </xf>
    <xf numFmtId="0" fontId="33" fillId="0" borderId="21" xfId="42" applyFont="1" applyBorder="1" applyAlignment="1" applyProtection="1">
      <alignment shrinkToFit="1"/>
      <protection locked="0"/>
    </xf>
    <xf numFmtId="189" fontId="33" fillId="0" borderId="22" xfId="0" applyNumberFormat="1" applyFont="1" applyBorder="1" applyProtection="1">
      <protection locked="0"/>
    </xf>
    <xf numFmtId="0" fontId="33" fillId="0" borderId="23" xfId="42" applyFont="1" applyBorder="1" applyProtection="1">
      <protection locked="0"/>
    </xf>
    <xf numFmtId="0" fontId="33" fillId="0" borderId="14" xfId="0" applyFont="1" applyBorder="1" applyAlignment="1" applyProtection="1">
      <alignment shrinkToFit="1"/>
      <protection locked="0"/>
    </xf>
    <xf numFmtId="0" fontId="33" fillId="0" borderId="14" xfId="0" applyFont="1" applyBorder="1" applyProtection="1">
      <protection locked="0"/>
    </xf>
    <xf numFmtId="179" fontId="33" fillId="0" borderId="21" xfId="0" applyNumberFormat="1" applyFont="1" applyBorder="1" applyProtection="1">
      <protection locked="0"/>
    </xf>
    <xf numFmtId="3" fontId="33" fillId="0" borderId="11" xfId="47" applyNumberFormat="1" applyFont="1" applyBorder="1" applyAlignment="1">
      <alignment vertical="center"/>
    </xf>
    <xf numFmtId="177" fontId="33" fillId="0" borderId="39" xfId="33" applyNumberFormat="1" applyFont="1" applyFill="1" applyBorder="1" applyAlignment="1" applyProtection="1"/>
    <xf numFmtId="0" fontId="33" fillId="0" borderId="38" xfId="0" applyFont="1" applyBorder="1" applyProtection="1">
      <protection locked="0"/>
    </xf>
    <xf numFmtId="0" fontId="33" fillId="0" borderId="20" xfId="0" applyFont="1" applyBorder="1" applyAlignment="1">
      <alignment vertical="center"/>
    </xf>
    <xf numFmtId="3" fontId="33" fillId="0" borderId="10" xfId="0" applyNumberFormat="1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3" fontId="33" fillId="0" borderId="39" xfId="0" applyNumberFormat="1" applyFont="1" applyBorder="1" applyProtection="1">
      <protection locked="0"/>
    </xf>
    <xf numFmtId="177" fontId="33" fillId="0" borderId="39" xfId="33" applyNumberFormat="1" applyFont="1" applyBorder="1"/>
    <xf numFmtId="3" fontId="33" fillId="0" borderId="0" xfId="42" applyNumberFormat="1" applyFont="1" applyProtection="1">
      <protection locked="0"/>
    </xf>
    <xf numFmtId="0" fontId="33" fillId="0" borderId="0" xfId="42" applyFont="1" applyProtection="1">
      <protection locked="0"/>
    </xf>
    <xf numFmtId="0" fontId="33" fillId="0" borderId="17" xfId="42" applyFont="1" applyBorder="1" applyProtection="1">
      <protection locked="0"/>
    </xf>
    <xf numFmtId="0" fontId="33" fillId="0" borderId="27" xfId="42" applyFont="1" applyBorder="1" applyProtection="1">
      <protection locked="0"/>
    </xf>
    <xf numFmtId="0" fontId="43" fillId="0" borderId="37" xfId="0" applyFont="1" applyBorder="1" applyProtection="1">
      <protection locked="0"/>
    </xf>
    <xf numFmtId="0" fontId="43" fillId="0" borderId="38" xfId="0" applyFont="1" applyBorder="1" applyProtection="1">
      <protection locked="0"/>
    </xf>
    <xf numFmtId="0" fontId="43" fillId="0" borderId="10" xfId="0" applyFont="1" applyBorder="1" applyProtection="1">
      <protection locked="0"/>
    </xf>
    <xf numFmtId="0" fontId="43" fillId="0" borderId="22" xfId="0" applyFont="1" applyBorder="1" applyProtection="1">
      <protection locked="0"/>
    </xf>
    <xf numFmtId="38" fontId="33" fillId="0" borderId="13" xfId="33" applyFont="1" applyBorder="1" applyAlignment="1" applyProtection="1">
      <protection locked="0"/>
    </xf>
    <xf numFmtId="0" fontId="33" fillId="0" borderId="23" xfId="0" applyFont="1" applyBorder="1" applyProtection="1">
      <protection locked="0"/>
    </xf>
    <xf numFmtId="0" fontId="33" fillId="0" borderId="20" xfId="42" applyFont="1" applyBorder="1" applyProtection="1">
      <protection locked="0"/>
    </xf>
    <xf numFmtId="38" fontId="33" fillId="0" borderId="39" xfId="33" applyFont="1" applyFill="1" applyBorder="1" applyProtection="1">
      <protection locked="0"/>
    </xf>
    <xf numFmtId="177" fontId="33" fillId="0" borderId="39" xfId="33" applyNumberFormat="1" applyFont="1" applyFill="1" applyBorder="1"/>
    <xf numFmtId="189" fontId="33" fillId="0" borderId="38" xfId="33" applyNumberFormat="1" applyFont="1" applyFill="1" applyBorder="1" applyProtection="1">
      <protection locked="0"/>
    </xf>
    <xf numFmtId="3" fontId="33" fillId="0" borderId="11" xfId="33" applyNumberFormat="1" applyFont="1" applyFill="1" applyBorder="1"/>
    <xf numFmtId="38" fontId="33" fillId="0" borderId="10" xfId="33" applyFont="1" applyFill="1" applyBorder="1" applyProtection="1">
      <protection locked="0"/>
    </xf>
    <xf numFmtId="189" fontId="33" fillId="0" borderId="22" xfId="33" applyNumberFormat="1" applyFont="1" applyFill="1" applyBorder="1" applyProtection="1">
      <protection locked="0"/>
    </xf>
    <xf numFmtId="0" fontId="33" fillId="0" borderId="23" xfId="42" applyFont="1" applyBorder="1" applyAlignment="1" applyProtection="1">
      <alignment horizontal="center" vertical="center"/>
      <protection locked="0"/>
    </xf>
    <xf numFmtId="3" fontId="33" fillId="0" borderId="14" xfId="42" applyNumberFormat="1" applyFont="1" applyBorder="1" applyProtection="1">
      <protection locked="0"/>
    </xf>
    <xf numFmtId="0" fontId="33" fillId="0" borderId="14" xfId="42" applyFont="1" applyBorder="1" applyProtection="1">
      <protection locked="0"/>
    </xf>
    <xf numFmtId="176" fontId="33" fillId="0" borderId="21" xfId="33" applyNumberFormat="1" applyFont="1" applyFill="1" applyBorder="1" applyAlignment="1" applyProtection="1">
      <protection locked="0"/>
    </xf>
    <xf numFmtId="3" fontId="33" fillId="0" borderId="10" xfId="42" applyNumberFormat="1" applyFont="1" applyBorder="1" applyProtection="1">
      <protection locked="0"/>
    </xf>
    <xf numFmtId="176" fontId="33" fillId="0" borderId="22" xfId="33" applyNumberFormat="1" applyFont="1" applyFill="1" applyBorder="1" applyAlignment="1" applyProtection="1">
      <protection locked="0"/>
    </xf>
    <xf numFmtId="38" fontId="33" fillId="0" borderId="13" xfId="33" applyFont="1" applyFill="1" applyBorder="1" applyAlignment="1" applyProtection="1">
      <protection locked="0"/>
    </xf>
    <xf numFmtId="3" fontId="33" fillId="0" borderId="14" xfId="0" applyNumberFormat="1" applyFont="1" applyBorder="1" applyProtection="1">
      <protection locked="0"/>
    </xf>
    <xf numFmtId="176" fontId="33" fillId="0" borderId="21" xfId="33" applyNumberFormat="1" applyFont="1" applyBorder="1" applyAlignment="1" applyProtection="1">
      <protection locked="0"/>
    </xf>
    <xf numFmtId="38" fontId="33" fillId="0" borderId="10" xfId="33" applyFont="1" applyBorder="1" applyAlignment="1" applyProtection="1">
      <protection locked="0"/>
    </xf>
    <xf numFmtId="183" fontId="33" fillId="0" borderId="22" xfId="33" applyNumberFormat="1" applyFont="1" applyFill="1" applyBorder="1" applyAlignment="1" applyProtection="1">
      <protection locked="0"/>
    </xf>
    <xf numFmtId="3" fontId="33" fillId="0" borderId="37" xfId="0" applyNumberFormat="1" applyFont="1" applyBorder="1" applyAlignment="1" applyProtection="1">
      <alignment horizontal="right"/>
      <protection locked="0"/>
    </xf>
    <xf numFmtId="3" fontId="33" fillId="0" borderId="24" xfId="47" applyNumberFormat="1" applyFont="1" applyFill="1" applyBorder="1" applyAlignment="1">
      <alignment vertical="center"/>
    </xf>
    <xf numFmtId="3" fontId="33" fillId="0" borderId="0" xfId="0" applyNumberFormat="1" applyFont="1" applyProtection="1">
      <protection locked="0"/>
    </xf>
    <xf numFmtId="0" fontId="33" fillId="0" borderId="0" xfId="0" applyFont="1" applyProtection="1">
      <protection locked="0"/>
    </xf>
    <xf numFmtId="0" fontId="33" fillId="0" borderId="17" xfId="0" applyFont="1" applyBorder="1" applyProtection="1">
      <protection locked="0"/>
    </xf>
    <xf numFmtId="0" fontId="33" fillId="0" borderId="36" xfId="42" applyFont="1" applyBorder="1" applyAlignment="1" applyProtection="1">
      <alignment horizontal="left"/>
      <protection locked="0"/>
    </xf>
    <xf numFmtId="3" fontId="33" fillId="0" borderId="37" xfId="42" applyNumberFormat="1" applyFont="1" applyBorder="1" applyAlignment="1" applyProtection="1">
      <alignment horizontal="left" shrinkToFit="1"/>
      <protection locked="0"/>
    </xf>
    <xf numFmtId="0" fontId="33" fillId="0" borderId="37" xfId="42" applyFont="1" applyBorder="1" applyAlignment="1" applyProtection="1">
      <alignment horizontal="left" shrinkToFit="1"/>
      <protection locked="0"/>
    </xf>
    <xf numFmtId="0" fontId="33" fillId="0" borderId="38" xfId="42" applyFont="1" applyBorder="1" applyAlignment="1" applyProtection="1">
      <alignment horizontal="left" shrinkToFit="1"/>
      <protection locked="0"/>
    </xf>
    <xf numFmtId="38" fontId="33" fillId="0" borderId="10" xfId="33" applyFont="1" applyFill="1" applyBorder="1" applyAlignment="1" applyProtection="1">
      <protection locked="0"/>
    </xf>
    <xf numFmtId="177" fontId="33" fillId="0" borderId="24" xfId="33" applyNumberFormat="1" applyFont="1" applyFill="1" applyBorder="1"/>
    <xf numFmtId="177" fontId="33" fillId="0" borderId="39" xfId="33" applyNumberFormat="1" applyFont="1" applyFill="1" applyBorder="1" applyAlignment="1">
      <alignment horizontal="right"/>
    </xf>
    <xf numFmtId="38" fontId="33" fillId="0" borderId="39" xfId="33" applyFont="1" applyFill="1" applyBorder="1" applyAlignment="1" applyProtection="1">
      <alignment horizontal="centerContinuous" vertical="center"/>
      <protection locked="0"/>
    </xf>
    <xf numFmtId="3" fontId="33" fillId="0" borderId="37" xfId="0" applyNumberFormat="1" applyFont="1" applyBorder="1" applyAlignment="1" applyProtection="1">
      <alignment shrinkToFit="1"/>
      <protection locked="0"/>
    </xf>
    <xf numFmtId="38" fontId="33" fillId="0" borderId="13" xfId="33" applyFont="1" applyFill="1" applyBorder="1" applyAlignment="1" applyProtection="1">
      <alignment horizontal="centerContinuous" vertical="center"/>
      <protection locked="0"/>
    </xf>
    <xf numFmtId="38" fontId="33" fillId="0" borderId="13" xfId="33" applyFont="1" applyFill="1" applyBorder="1" applyAlignment="1" applyProtection="1">
      <alignment horizontal="center" vertical="center"/>
    </xf>
    <xf numFmtId="177" fontId="33" fillId="0" borderId="37" xfId="42" applyNumberFormat="1" applyFont="1" applyBorder="1" applyProtection="1">
      <protection locked="0"/>
    </xf>
    <xf numFmtId="181" fontId="33" fillId="0" borderId="38" xfId="33" applyNumberFormat="1" applyFont="1" applyBorder="1" applyAlignment="1" applyProtection="1">
      <protection locked="0"/>
    </xf>
    <xf numFmtId="177" fontId="33" fillId="0" borderId="11" xfId="33" applyNumberFormat="1" applyFont="1" applyFill="1" applyBorder="1" applyAlignment="1" applyProtection="1"/>
    <xf numFmtId="0" fontId="44" fillId="0" borderId="37" xfId="0" applyFont="1" applyBorder="1" applyProtection="1">
      <protection locked="0"/>
    </xf>
    <xf numFmtId="0" fontId="44" fillId="0" borderId="10" xfId="0" applyFont="1" applyBorder="1" applyProtection="1">
      <protection locked="0"/>
    </xf>
    <xf numFmtId="0" fontId="45" fillId="0" borderId="37" xfId="0" applyFont="1" applyBorder="1" applyProtection="1">
      <protection locked="0"/>
    </xf>
    <xf numFmtId="0" fontId="45" fillId="0" borderId="10" xfId="0" applyFont="1" applyBorder="1" applyProtection="1">
      <protection locked="0"/>
    </xf>
    <xf numFmtId="38" fontId="33" fillId="0" borderId="39" xfId="33" applyFont="1" applyBorder="1" applyAlignment="1" applyProtection="1">
      <protection locked="0"/>
    </xf>
    <xf numFmtId="3" fontId="33" fillId="0" borderId="14" xfId="0" applyNumberFormat="1" applyFont="1" applyBorder="1" applyAlignment="1" applyProtection="1">
      <alignment shrinkToFit="1"/>
      <protection locked="0"/>
    </xf>
    <xf numFmtId="0" fontId="46" fillId="0" borderId="37" xfId="42" applyFont="1" applyBorder="1" applyAlignment="1" applyProtection="1">
      <alignment horizontal="left" shrinkToFit="1"/>
      <protection locked="0"/>
    </xf>
    <xf numFmtId="181" fontId="33" fillId="0" borderId="38" xfId="33" applyNumberFormat="1" applyFont="1" applyFill="1" applyBorder="1" applyAlignment="1" applyProtection="1">
      <protection locked="0"/>
    </xf>
    <xf numFmtId="0" fontId="46" fillId="0" borderId="37" xfId="0" applyFont="1" applyBorder="1" applyProtection="1">
      <protection locked="0"/>
    </xf>
    <xf numFmtId="0" fontId="33" fillId="0" borderId="36" xfId="42" applyFont="1" applyBorder="1" applyAlignment="1" applyProtection="1">
      <alignment shrinkToFit="1"/>
      <protection locked="0"/>
    </xf>
    <xf numFmtId="3" fontId="33" fillId="0" borderId="37" xfId="42" applyNumberFormat="1" applyFont="1" applyBorder="1" applyAlignment="1" applyProtection="1">
      <alignment shrinkToFit="1"/>
      <protection locked="0"/>
    </xf>
    <xf numFmtId="0" fontId="33" fillId="0" borderId="37" xfId="42" applyFont="1" applyBorder="1" applyAlignment="1" applyProtection="1">
      <alignment shrinkToFit="1"/>
      <protection locked="0"/>
    </xf>
    <xf numFmtId="0" fontId="33" fillId="0" borderId="38" xfId="42" applyFont="1" applyBorder="1" applyAlignment="1" applyProtection="1">
      <alignment shrinkToFit="1"/>
      <protection locked="0"/>
    </xf>
    <xf numFmtId="3" fontId="33" fillId="0" borderId="14" xfId="42" applyNumberFormat="1" applyFont="1" applyBorder="1" applyAlignment="1" applyProtection="1">
      <alignment shrinkToFit="1"/>
      <protection locked="0"/>
    </xf>
    <xf numFmtId="179" fontId="33" fillId="0" borderId="21" xfId="33" applyNumberFormat="1" applyFont="1" applyFill="1" applyBorder="1" applyAlignment="1" applyProtection="1">
      <protection locked="0"/>
    </xf>
    <xf numFmtId="3" fontId="33" fillId="0" borderId="10" xfId="42" applyNumberFormat="1" applyFont="1" applyBorder="1" applyAlignment="1" applyProtection="1">
      <alignment shrinkToFit="1"/>
      <protection locked="0"/>
    </xf>
    <xf numFmtId="179" fontId="33" fillId="0" borderId="22" xfId="33" applyNumberFormat="1" applyFont="1" applyFill="1" applyBorder="1" applyAlignment="1" applyProtection="1">
      <protection locked="0"/>
    </xf>
    <xf numFmtId="38" fontId="33" fillId="0" borderId="24" xfId="0" applyNumberFormat="1" applyFont="1" applyBorder="1" applyProtection="1">
      <protection locked="0"/>
    </xf>
    <xf numFmtId="177" fontId="33" fillId="0" borderId="24" xfId="33" applyNumberFormat="1" applyFont="1" applyFill="1" applyBorder="1" applyAlignment="1" applyProtection="1"/>
    <xf numFmtId="179" fontId="33" fillId="0" borderId="38" xfId="33" applyNumberFormat="1" applyFont="1" applyFill="1" applyBorder="1" applyAlignment="1" applyProtection="1">
      <protection locked="0"/>
    </xf>
    <xf numFmtId="0" fontId="33" fillId="0" borderId="20" xfId="0" applyFont="1" applyBorder="1" applyAlignment="1" applyProtection="1">
      <alignment shrinkToFit="1"/>
      <protection locked="0"/>
    </xf>
    <xf numFmtId="0" fontId="46" fillId="0" borderId="14" xfId="0" applyFont="1" applyBorder="1" applyProtection="1">
      <protection locked="0"/>
    </xf>
    <xf numFmtId="38" fontId="33" fillId="0" borderId="24" xfId="33" applyFont="1" applyFill="1" applyBorder="1" applyProtection="1">
      <protection locked="0"/>
    </xf>
    <xf numFmtId="189" fontId="33" fillId="0" borderId="17" xfId="33" applyNumberFormat="1" applyFont="1" applyFill="1" applyBorder="1" applyProtection="1">
      <protection locked="0"/>
    </xf>
    <xf numFmtId="3" fontId="33" fillId="0" borderId="39" xfId="47" applyNumberFormat="1" applyFont="1" applyFill="1" applyBorder="1" applyAlignment="1">
      <alignment vertical="center"/>
    </xf>
    <xf numFmtId="0" fontId="46" fillId="0" borderId="10" xfId="0" applyFont="1" applyBorder="1" applyProtection="1">
      <protection locked="0"/>
    </xf>
    <xf numFmtId="181" fontId="33" fillId="0" borderId="21" xfId="33" applyNumberFormat="1" applyFont="1" applyFill="1" applyBorder="1" applyAlignment="1" applyProtection="1">
      <protection locked="0"/>
    </xf>
    <xf numFmtId="0" fontId="33" fillId="0" borderId="37" xfId="0" applyFont="1" applyBorder="1" applyAlignment="1" applyProtection="1">
      <alignment horizontal="left"/>
      <protection locked="0"/>
    </xf>
    <xf numFmtId="38" fontId="33" fillId="0" borderId="20" xfId="33" applyFont="1" applyBorder="1" applyProtection="1">
      <protection locked="0"/>
    </xf>
    <xf numFmtId="195" fontId="33" fillId="0" borderId="10" xfId="0" applyNumberFormat="1" applyFont="1" applyBorder="1" applyProtection="1">
      <protection locked="0"/>
    </xf>
    <xf numFmtId="3" fontId="33" fillId="0" borderId="13" xfId="33" applyNumberFormat="1" applyFont="1" applyFill="1" applyBorder="1" applyAlignment="1" applyProtection="1">
      <alignment horizontal="center" vertical="center"/>
    </xf>
    <xf numFmtId="176" fontId="33" fillId="0" borderId="22" xfId="33" applyNumberFormat="1" applyFont="1" applyBorder="1" applyAlignment="1" applyProtection="1">
      <protection locked="0"/>
    </xf>
    <xf numFmtId="188" fontId="33" fillId="0" borderId="22" xfId="0" applyNumberFormat="1" applyFont="1" applyBorder="1" applyAlignment="1" applyProtection="1">
      <alignment horizontal="left"/>
      <protection locked="0"/>
    </xf>
    <xf numFmtId="176" fontId="33" fillId="0" borderId="17" xfId="33" applyNumberFormat="1" applyFont="1" applyFill="1" applyBorder="1" applyAlignment="1" applyProtection="1">
      <protection locked="0"/>
    </xf>
    <xf numFmtId="176" fontId="33" fillId="0" borderId="38" xfId="33" applyNumberFormat="1" applyFont="1" applyFill="1" applyBorder="1" applyAlignment="1" applyProtection="1">
      <protection locked="0"/>
    </xf>
    <xf numFmtId="38" fontId="33" fillId="0" borderId="39" xfId="0" applyNumberFormat="1" applyFont="1" applyBorder="1"/>
    <xf numFmtId="10" fontId="33" fillId="0" borderId="37" xfId="42" applyNumberFormat="1" applyFont="1" applyBorder="1" applyAlignment="1" applyProtection="1">
      <alignment horizontal="center"/>
      <protection locked="0"/>
    </xf>
    <xf numFmtId="0" fontId="33" fillId="0" borderId="37" xfId="42" applyFont="1" applyBorder="1" applyAlignment="1" applyProtection="1">
      <alignment horizontal="center"/>
      <protection locked="0"/>
    </xf>
    <xf numFmtId="176" fontId="33" fillId="0" borderId="38" xfId="33" applyNumberFormat="1" applyFont="1" applyBorder="1" applyAlignment="1" applyProtection="1">
      <alignment horizontal="left"/>
      <protection locked="0"/>
    </xf>
    <xf numFmtId="38" fontId="33" fillId="0" borderId="11" xfId="0" applyNumberFormat="1" applyFont="1" applyBorder="1"/>
    <xf numFmtId="10" fontId="33" fillId="0" borderId="10" xfId="42" applyNumberFormat="1" applyFont="1" applyBorder="1" applyAlignment="1" applyProtection="1">
      <alignment horizontal="center"/>
      <protection locked="0"/>
    </xf>
    <xf numFmtId="0" fontId="33" fillId="0" borderId="10" xfId="42" applyFont="1" applyBorder="1" applyAlignment="1" applyProtection="1">
      <alignment horizontal="center"/>
      <protection locked="0"/>
    </xf>
    <xf numFmtId="176" fontId="33" fillId="0" borderId="22" xfId="33" applyNumberFormat="1" applyFont="1" applyBorder="1" applyAlignment="1" applyProtection="1">
      <alignment horizontal="left"/>
      <protection locked="0"/>
    </xf>
    <xf numFmtId="3" fontId="33" fillId="0" borderId="27" xfId="33" applyNumberFormat="1" applyFont="1" applyFill="1" applyBorder="1" applyAlignment="1" applyProtection="1"/>
    <xf numFmtId="0" fontId="33" fillId="0" borderId="27" xfId="42" applyFont="1" applyBorder="1" applyAlignment="1" applyProtection="1">
      <alignment horizontal="right" shrinkToFit="1"/>
      <protection locked="0"/>
    </xf>
    <xf numFmtId="3" fontId="33" fillId="0" borderId="0" xfId="42" applyNumberFormat="1" applyFont="1" applyAlignment="1" applyProtection="1">
      <alignment shrinkToFit="1"/>
      <protection locked="0"/>
    </xf>
    <xf numFmtId="0" fontId="33" fillId="0" borderId="0" xfId="42" applyFont="1" applyAlignment="1" applyProtection="1">
      <alignment horizontal="center"/>
      <protection locked="0"/>
    </xf>
    <xf numFmtId="10" fontId="33" fillId="0" borderId="17" xfId="33" applyNumberFormat="1" applyFont="1" applyBorder="1" applyAlignment="1" applyProtection="1">
      <alignment horizontal="left"/>
      <protection locked="0"/>
    </xf>
    <xf numFmtId="3" fontId="33" fillId="0" borderId="20" xfId="33" applyNumberFormat="1" applyFont="1" applyFill="1" applyBorder="1" applyAlignment="1" applyProtection="1"/>
    <xf numFmtId="0" fontId="33" fillId="0" borderId="20" xfId="42" applyFont="1" applyBorder="1" applyAlignment="1" applyProtection="1">
      <alignment horizontal="right" shrinkToFit="1"/>
      <protection locked="0"/>
    </xf>
    <xf numFmtId="0" fontId="33" fillId="0" borderId="10" xfId="42" applyFont="1" applyBorder="1" applyAlignment="1" applyProtection="1">
      <alignment horizontal="left" shrinkToFit="1"/>
      <protection locked="0"/>
    </xf>
    <xf numFmtId="0" fontId="33" fillId="0" borderId="22" xfId="42" applyFont="1" applyBorder="1" applyAlignment="1" applyProtection="1">
      <alignment horizontal="left" shrinkToFit="1"/>
      <protection locked="0"/>
    </xf>
    <xf numFmtId="0" fontId="33" fillId="0" borderId="0" xfId="42" applyFont="1" applyAlignment="1">
      <alignment horizontal="left" shrinkToFit="1"/>
    </xf>
    <xf numFmtId="0" fontId="33" fillId="0" borderId="17" xfId="42" applyFont="1" applyBorder="1" applyAlignment="1">
      <alignment horizontal="left" shrinkToFit="1"/>
    </xf>
    <xf numFmtId="0" fontId="33" fillId="0" borderId="36" xfId="42" applyFont="1" applyBorder="1" applyAlignment="1" applyProtection="1">
      <alignment horizontal="right" shrinkToFit="1"/>
      <protection locked="0"/>
    </xf>
    <xf numFmtId="0" fontId="33" fillId="0" borderId="37" xfId="42" applyFont="1" applyBorder="1" applyAlignment="1">
      <alignment horizontal="left" shrinkToFit="1"/>
    </xf>
    <xf numFmtId="0" fontId="33" fillId="0" borderId="38" xfId="42" applyFont="1" applyBorder="1" applyAlignment="1">
      <alignment horizontal="left" shrinkToFit="1"/>
    </xf>
    <xf numFmtId="0" fontId="33" fillId="0" borderId="23" xfId="42" applyFont="1" applyBorder="1" applyAlignment="1" applyProtection="1">
      <alignment horizontal="right" shrinkToFit="1"/>
      <protection locked="0"/>
    </xf>
    <xf numFmtId="4" fontId="33" fillId="0" borderId="39" xfId="0" applyNumberFormat="1" applyFont="1" applyBorder="1" applyProtection="1">
      <protection locked="0"/>
    </xf>
    <xf numFmtId="4" fontId="33" fillId="0" borderId="11" xfId="0" applyNumberFormat="1" applyFont="1" applyBorder="1" applyAlignment="1" applyProtection="1">
      <alignment horizontal="center"/>
      <protection locked="0"/>
    </xf>
    <xf numFmtId="3" fontId="33" fillId="0" borderId="10" xfId="0" applyNumberFormat="1" applyFont="1" applyBorder="1" applyAlignment="1" applyProtection="1">
      <alignment horizontal="center" shrinkToFit="1"/>
      <protection locked="0"/>
    </xf>
    <xf numFmtId="3" fontId="33" fillId="0" borderId="0" xfId="0" applyNumberFormat="1" applyFont="1" applyAlignment="1" applyProtection="1">
      <alignment shrinkToFit="1"/>
      <protection locked="0"/>
    </xf>
    <xf numFmtId="3" fontId="33" fillId="0" borderId="11" xfId="0" applyNumberFormat="1" applyFont="1" applyBorder="1" applyAlignment="1" applyProtection="1">
      <alignment horizontal="right"/>
      <protection locked="0"/>
    </xf>
    <xf numFmtId="0" fontId="33" fillId="0" borderId="36" xfId="0" applyFont="1" applyBorder="1" applyAlignment="1" applyProtection="1">
      <alignment horizontal="left" shrinkToFit="1"/>
      <protection locked="0"/>
    </xf>
    <xf numFmtId="3" fontId="33" fillId="0" borderId="37" xfId="0" applyNumberFormat="1" applyFont="1" applyBorder="1" applyAlignment="1" applyProtection="1">
      <alignment horizontal="left" shrinkToFit="1"/>
      <protection locked="0"/>
    </xf>
    <xf numFmtId="0" fontId="33" fillId="0" borderId="37" xfId="0" applyFont="1" applyBorder="1" applyAlignment="1" applyProtection="1">
      <alignment horizontal="left" shrinkToFit="1"/>
      <protection locked="0"/>
    </xf>
    <xf numFmtId="0" fontId="33" fillId="0" borderId="38" xfId="0" applyFont="1" applyBorder="1" applyAlignment="1" applyProtection="1">
      <alignment horizontal="left" shrinkToFit="1"/>
      <protection locked="0"/>
    </xf>
    <xf numFmtId="0" fontId="33" fillId="0" borderId="20" xfId="0" applyFont="1" applyBorder="1" applyAlignment="1" applyProtection="1">
      <alignment horizontal="left"/>
      <protection locked="0"/>
    </xf>
    <xf numFmtId="3" fontId="33" fillId="0" borderId="10" xfId="0" applyNumberFormat="1" applyFont="1" applyBorder="1" applyAlignment="1" applyProtection="1">
      <alignment horizontal="left" shrinkToFit="1"/>
      <protection locked="0"/>
    </xf>
    <xf numFmtId="0" fontId="33" fillId="0" borderId="10" xfId="0" applyFont="1" applyBorder="1" applyAlignment="1" applyProtection="1">
      <alignment horizontal="left"/>
      <protection locked="0"/>
    </xf>
    <xf numFmtId="0" fontId="33" fillId="0" borderId="22" xfId="0" applyFont="1" applyBorder="1" applyAlignment="1" applyProtection="1">
      <alignment horizontal="left"/>
      <protection locked="0"/>
    </xf>
    <xf numFmtId="38" fontId="33" fillId="0" borderId="39" xfId="33" applyFont="1" applyFill="1" applyBorder="1" applyAlignment="1" applyProtection="1">
      <protection locked="0"/>
    </xf>
    <xf numFmtId="192" fontId="33" fillId="0" borderId="37" xfId="0" applyNumberFormat="1" applyFont="1" applyBorder="1" applyAlignment="1" applyProtection="1">
      <alignment shrinkToFit="1"/>
      <protection locked="0"/>
    </xf>
    <xf numFmtId="178" fontId="33" fillId="0" borderId="11" xfId="0" applyNumberFormat="1" applyFont="1" applyBorder="1" applyProtection="1">
      <protection locked="0"/>
    </xf>
    <xf numFmtId="178" fontId="33" fillId="0" borderId="24" xfId="0" applyNumberFormat="1" applyFont="1" applyBorder="1" applyProtection="1">
      <protection locked="0"/>
    </xf>
    <xf numFmtId="178" fontId="33" fillId="0" borderId="39" xfId="0" applyNumberFormat="1" applyFont="1" applyBorder="1" applyProtection="1">
      <protection locked="0"/>
    </xf>
    <xf numFmtId="178" fontId="33" fillId="0" borderId="39" xfId="33" applyNumberFormat="1" applyFont="1" applyFill="1" applyBorder="1"/>
    <xf numFmtId="178" fontId="33" fillId="0" borderId="11" xfId="33" applyNumberFormat="1" applyFont="1" applyFill="1" applyBorder="1"/>
    <xf numFmtId="0" fontId="33" fillId="0" borderId="31" xfId="0" applyFont="1" applyBorder="1" applyAlignment="1">
      <alignment vertical="center"/>
    </xf>
    <xf numFmtId="0" fontId="33" fillId="0" borderId="35" xfId="0" applyFont="1" applyBorder="1" applyAlignment="1">
      <alignment vertical="center"/>
    </xf>
    <xf numFmtId="0" fontId="33" fillId="0" borderId="31" xfId="0" applyFont="1" applyBorder="1" applyAlignment="1">
      <alignment horizontal="left" vertical="center"/>
    </xf>
    <xf numFmtId="0" fontId="33" fillId="0" borderId="31" xfId="0" applyFont="1" applyBorder="1" applyAlignment="1">
      <alignment horizontal="left"/>
    </xf>
    <xf numFmtId="0" fontId="33" fillId="0" borderId="35" xfId="0" applyFont="1" applyBorder="1" applyAlignment="1">
      <alignment horizontal="left"/>
    </xf>
    <xf numFmtId="0" fontId="33" fillId="0" borderId="35" xfId="0" applyFont="1" applyBorder="1" applyAlignment="1">
      <alignment horizontal="left" vertical="center"/>
    </xf>
    <xf numFmtId="0" fontId="33" fillId="0" borderId="36" xfId="42" applyFont="1" applyBorder="1" applyAlignment="1" applyProtection="1">
      <alignment horizontal="left"/>
      <protection locked="0"/>
    </xf>
    <xf numFmtId="193" fontId="49" fillId="0" borderId="19" xfId="0" applyNumberFormat="1" applyFont="1" applyBorder="1" applyAlignment="1">
      <alignment horizontal="center" vertical="center"/>
    </xf>
    <xf numFmtId="177" fontId="49" fillId="0" borderId="37" xfId="42" applyNumberFormat="1" applyFont="1" applyBorder="1" applyProtection="1">
      <protection locked="0"/>
    </xf>
    <xf numFmtId="177" fontId="49" fillId="0" borderId="14" xfId="0" applyNumberFormat="1" applyFont="1" applyBorder="1" applyProtection="1">
      <protection locked="0"/>
    </xf>
    <xf numFmtId="177" fontId="49" fillId="0" borderId="14" xfId="42" applyNumberFormat="1" applyFont="1" applyBorder="1" applyProtection="1">
      <protection locked="0"/>
    </xf>
    <xf numFmtId="3" fontId="49" fillId="0" borderId="37" xfId="42" applyNumberFormat="1" applyFont="1" applyBorder="1" applyProtection="1">
      <protection locked="0"/>
    </xf>
    <xf numFmtId="0" fontId="49" fillId="0" borderId="0" xfId="42" applyFont="1" applyProtection="1">
      <protection locked="0"/>
    </xf>
    <xf numFmtId="0" fontId="49" fillId="0" borderId="0" xfId="42" applyFont="1" applyAlignment="1" applyProtection="1">
      <alignment horizontal="center" vertical="center"/>
      <protection locked="0"/>
    </xf>
    <xf numFmtId="4" fontId="33" fillId="0" borderId="11" xfId="47" applyNumberFormat="1" applyFont="1" applyBorder="1" applyAlignment="1">
      <alignment vertical="center"/>
    </xf>
    <xf numFmtId="4" fontId="33" fillId="0" borderId="20" xfId="33" applyNumberFormat="1" applyFont="1" applyBorder="1"/>
    <xf numFmtId="4" fontId="33" fillId="0" borderId="11" xfId="47" applyNumberFormat="1" applyFont="1" applyFill="1" applyBorder="1" applyAlignment="1">
      <alignment vertical="center"/>
    </xf>
    <xf numFmtId="4" fontId="33" fillId="0" borderId="36" xfId="33" applyNumberFormat="1" applyFont="1" applyFill="1" applyBorder="1"/>
    <xf numFmtId="4" fontId="33" fillId="0" borderId="20" xfId="33" applyNumberFormat="1" applyFont="1" applyFill="1" applyBorder="1"/>
    <xf numFmtId="177" fontId="33" fillId="0" borderId="36" xfId="33" applyNumberFormat="1" applyFont="1" applyFill="1" applyBorder="1"/>
    <xf numFmtId="4" fontId="33" fillId="0" borderId="39" xfId="33" applyNumberFormat="1" applyFont="1" applyFill="1" applyBorder="1"/>
    <xf numFmtId="3" fontId="33" fillId="0" borderId="37" xfId="0" applyNumberFormat="1" applyFont="1" applyBorder="1" applyAlignment="1" applyProtection="1">
      <alignment horizontal="left"/>
      <protection locked="0"/>
    </xf>
    <xf numFmtId="4" fontId="33" fillId="0" borderId="27" xfId="33" applyNumberFormat="1" applyFont="1" applyFill="1" applyBorder="1"/>
    <xf numFmtId="4" fontId="33" fillId="0" borderId="36" xfId="0" applyNumberFormat="1" applyFont="1" applyBorder="1" applyProtection="1">
      <protection locked="0"/>
    </xf>
    <xf numFmtId="177" fontId="33" fillId="0" borderId="36" xfId="33" applyNumberFormat="1" applyFont="1" applyBorder="1"/>
    <xf numFmtId="4" fontId="33" fillId="0" borderId="20" xfId="0" applyNumberFormat="1" applyFont="1" applyBorder="1" applyAlignment="1" applyProtection="1">
      <alignment horizontal="center"/>
      <protection locked="0"/>
    </xf>
    <xf numFmtId="3" fontId="33" fillId="24" borderId="11" xfId="33" applyNumberFormat="1" applyFont="1" applyFill="1" applyBorder="1"/>
    <xf numFmtId="3" fontId="33" fillId="0" borderId="10" xfId="0" applyNumberFormat="1" applyFont="1" applyBorder="1" applyAlignment="1" applyProtection="1">
      <alignment horizontal="left"/>
      <protection locked="0"/>
    </xf>
    <xf numFmtId="0" fontId="33" fillId="0" borderId="27" xfId="0" applyFont="1" applyBorder="1" applyAlignment="1" applyProtection="1">
      <alignment horizontal="left"/>
      <protection locked="0"/>
    </xf>
    <xf numFmtId="3" fontId="33" fillId="0" borderId="0" xfId="0" applyNumberFormat="1" applyFont="1" applyAlignment="1" applyProtection="1">
      <alignment horizontal="right"/>
      <protection locked="0"/>
    </xf>
    <xf numFmtId="4" fontId="33" fillId="0" borderId="39" xfId="33" applyNumberFormat="1" applyFont="1" applyBorder="1"/>
    <xf numFmtId="4" fontId="33" fillId="0" borderId="11" xfId="0" applyNumberFormat="1" applyFont="1" applyBorder="1" applyProtection="1">
      <protection locked="0"/>
    </xf>
    <xf numFmtId="0" fontId="33" fillId="0" borderId="11" xfId="33" applyNumberFormat="1" applyFont="1" applyFill="1" applyBorder="1"/>
    <xf numFmtId="0" fontId="33" fillId="0" borderId="24" xfId="33" applyNumberFormat="1" applyFont="1" applyBorder="1"/>
    <xf numFmtId="3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left"/>
      <protection locked="0"/>
    </xf>
    <xf numFmtId="0" fontId="33" fillId="0" borderId="17" xfId="0" applyFont="1" applyBorder="1" applyAlignment="1" applyProtection="1">
      <alignment horizontal="left"/>
      <protection locked="0"/>
    </xf>
    <xf numFmtId="0" fontId="33" fillId="0" borderId="11" xfId="33" applyNumberFormat="1" applyFont="1" applyBorder="1"/>
    <xf numFmtId="4" fontId="33" fillId="0" borderId="36" xfId="33" applyNumberFormat="1" applyFont="1" applyBorder="1"/>
    <xf numFmtId="176" fontId="33" fillId="0" borderId="38" xfId="33" applyNumberFormat="1" applyFont="1" applyBorder="1" applyAlignment="1" applyProtection="1">
      <protection locked="0"/>
    </xf>
    <xf numFmtId="0" fontId="33" fillId="0" borderId="38" xfId="0" applyFont="1" applyBorder="1" applyAlignment="1" applyProtection="1">
      <alignment horizontal="left"/>
      <protection locked="0"/>
    </xf>
    <xf numFmtId="3" fontId="33" fillId="0" borderId="37" xfId="0" applyNumberFormat="1" applyFont="1" applyBorder="1" applyAlignment="1" applyProtection="1">
      <alignment horizontal="center"/>
      <protection locked="0"/>
    </xf>
    <xf numFmtId="4" fontId="33" fillId="0" borderId="24" xfId="0" applyNumberFormat="1" applyFont="1" applyBorder="1" applyProtection="1">
      <protection locked="0"/>
    </xf>
    <xf numFmtId="4" fontId="33" fillId="0" borderId="27" xfId="33" applyNumberFormat="1" applyFont="1" applyBorder="1"/>
    <xf numFmtId="38" fontId="33" fillId="0" borderId="39" xfId="33" applyFont="1" applyBorder="1" applyProtection="1">
      <protection locked="0"/>
    </xf>
    <xf numFmtId="189" fontId="33" fillId="0" borderId="38" xfId="33" applyNumberFormat="1" applyFont="1" applyBorder="1" applyProtection="1">
      <protection locked="0"/>
    </xf>
    <xf numFmtId="40" fontId="33" fillId="0" borderId="11" xfId="33" applyNumberFormat="1" applyFont="1" applyBorder="1" applyProtection="1">
      <protection locked="0"/>
    </xf>
    <xf numFmtId="38" fontId="33" fillId="0" borderId="10" xfId="33" applyFont="1" applyBorder="1" applyProtection="1">
      <protection locked="0"/>
    </xf>
    <xf numFmtId="40" fontId="33" fillId="0" borderId="11" xfId="33" applyNumberFormat="1" applyFont="1" applyFill="1" applyBorder="1" applyProtection="1">
      <protection locked="0"/>
    </xf>
    <xf numFmtId="4" fontId="33" fillId="0" borderId="27" xfId="33" applyNumberFormat="1" applyFont="1" applyFill="1" applyBorder="1" applyAlignment="1" applyProtection="1"/>
    <xf numFmtId="4" fontId="33" fillId="0" borderId="20" xfId="33" applyNumberFormat="1" applyFont="1" applyFill="1" applyBorder="1" applyAlignment="1" applyProtection="1"/>
    <xf numFmtId="4" fontId="33" fillId="0" borderId="36" xfId="33" applyNumberFormat="1" applyFont="1" applyFill="1" applyBorder="1" applyAlignment="1" applyProtection="1"/>
    <xf numFmtId="4" fontId="33" fillId="0" borderId="11" xfId="33" applyNumberFormat="1" applyFont="1" applyBorder="1"/>
    <xf numFmtId="3" fontId="33" fillId="24" borderId="24" xfId="33" applyNumberFormat="1" applyFont="1" applyFill="1" applyBorder="1" applyAlignment="1" applyProtection="1"/>
    <xf numFmtId="3" fontId="33" fillId="24" borderId="11" xfId="33" applyNumberFormat="1" applyFont="1" applyFill="1" applyBorder="1" applyAlignment="1" applyProtection="1"/>
    <xf numFmtId="0" fontId="33" fillId="0" borderId="38" xfId="42" applyFont="1" applyBorder="1" applyAlignment="1" applyProtection="1">
      <alignment horizontal="right"/>
      <protection locked="0"/>
    </xf>
    <xf numFmtId="183" fontId="33" fillId="0" borderId="22" xfId="33" applyNumberFormat="1" applyFont="1" applyFill="1" applyBorder="1" applyAlignment="1" applyProtection="1">
      <alignment horizontal="right"/>
      <protection locked="0"/>
    </xf>
    <xf numFmtId="181" fontId="33" fillId="0" borderId="38" xfId="33" applyNumberFormat="1" applyFont="1" applyFill="1" applyBorder="1" applyProtection="1">
      <protection locked="0"/>
    </xf>
    <xf numFmtId="4" fontId="33" fillId="0" borderId="20" xfId="0" applyNumberFormat="1" applyFont="1" applyBorder="1" applyAlignment="1" applyProtection="1">
      <alignment horizontal="right"/>
      <protection locked="0"/>
    </xf>
    <xf numFmtId="4" fontId="33" fillId="0" borderId="36" xfId="0" applyNumberFormat="1" applyFont="1" applyBorder="1" applyAlignment="1" applyProtection="1">
      <alignment horizontal="right"/>
      <protection locked="0"/>
    </xf>
    <xf numFmtId="0" fontId="38" fillId="0" borderId="40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shrinkToFit="1"/>
    </xf>
    <xf numFmtId="0" fontId="41" fillId="0" borderId="31" xfId="0" applyFont="1" applyBorder="1" applyAlignment="1">
      <alignment horizontal="center" vertical="center" shrinkToFit="1"/>
    </xf>
    <xf numFmtId="0" fontId="41" fillId="0" borderId="35" xfId="0" applyFont="1" applyBorder="1" applyAlignment="1">
      <alignment horizontal="center" vertical="center" shrinkToFit="1"/>
    </xf>
    <xf numFmtId="185" fontId="48" fillId="0" borderId="31" xfId="0" applyNumberFormat="1" applyFont="1" applyBorder="1" applyAlignment="1">
      <alignment horizontal="center" shrinkToFit="1"/>
    </xf>
    <xf numFmtId="0" fontId="7" fillId="0" borderId="30" xfId="42" applyFont="1" applyBorder="1" applyAlignment="1">
      <alignment horizontal="center" vertical="center"/>
    </xf>
    <xf numFmtId="0" fontId="7" fillId="0" borderId="31" xfId="0" applyFont="1" applyBorder="1"/>
    <xf numFmtId="0" fontId="7" fillId="0" borderId="32" xfId="0" applyFont="1" applyBorder="1"/>
    <xf numFmtId="38" fontId="29" fillId="0" borderId="0" xfId="33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29" fillId="0" borderId="0" xfId="42" applyFont="1" applyAlignment="1" applyProtection="1">
      <alignment horizontal="center"/>
      <protection locked="0"/>
    </xf>
    <xf numFmtId="0" fontId="7" fillId="0" borderId="23" xfId="42" applyFont="1" applyBorder="1" applyAlignment="1">
      <alignment horizontal="center" vertical="center"/>
    </xf>
    <xf numFmtId="0" fontId="7" fillId="0" borderId="14" xfId="0" applyFont="1" applyBorder="1"/>
    <xf numFmtId="0" fontId="7" fillId="0" borderId="21" xfId="0" applyFont="1" applyBorder="1"/>
    <xf numFmtId="3" fontId="7" fillId="0" borderId="20" xfId="0" applyNumberFormat="1" applyFont="1" applyBorder="1" applyAlignment="1" applyProtection="1">
      <alignment horizontal="right"/>
      <protection locked="0"/>
    </xf>
    <xf numFmtId="3" fontId="7" fillId="0" borderId="10" xfId="0" applyNumberFormat="1" applyFont="1" applyBorder="1" applyAlignment="1" applyProtection="1">
      <alignment horizontal="right"/>
      <protection locked="0"/>
    </xf>
    <xf numFmtId="3" fontId="33" fillId="0" borderId="20" xfId="0" applyNumberFormat="1" applyFont="1" applyBorder="1" applyAlignment="1" applyProtection="1">
      <alignment horizontal="right"/>
      <protection locked="0"/>
    </xf>
    <xf numFmtId="3" fontId="33" fillId="0" borderId="10" xfId="0" applyNumberFormat="1" applyFont="1" applyBorder="1" applyAlignment="1" applyProtection="1">
      <alignment horizontal="right"/>
      <protection locked="0"/>
    </xf>
    <xf numFmtId="38" fontId="29" fillId="0" borderId="0" xfId="33" applyFont="1" applyFill="1" applyBorder="1" applyAlignment="1" applyProtection="1">
      <alignment horizontal="center"/>
      <protection locked="0"/>
    </xf>
    <xf numFmtId="0" fontId="35" fillId="0" borderId="0" xfId="42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38" fontId="35" fillId="0" borderId="0" xfId="33" applyFont="1" applyBorder="1" applyAlignment="1" applyProtection="1">
      <alignment horizontal="center"/>
      <protection locked="0"/>
    </xf>
    <xf numFmtId="0" fontId="33" fillId="0" borderId="37" xfId="42" applyFont="1" applyBorder="1" applyAlignment="1">
      <alignment horizontal="left" shrinkToFit="1"/>
    </xf>
    <xf numFmtId="0" fontId="33" fillId="0" borderId="38" xfId="42" applyFont="1" applyBorder="1" applyAlignment="1">
      <alignment horizontal="left" shrinkToFit="1"/>
    </xf>
    <xf numFmtId="180" fontId="7" fillId="0" borderId="20" xfId="0" applyNumberFormat="1" applyFont="1" applyBorder="1" applyAlignment="1">
      <alignment horizontal="right"/>
    </xf>
    <xf numFmtId="180" fontId="7" fillId="0" borderId="10" xfId="0" applyNumberFormat="1" applyFont="1" applyBorder="1" applyAlignment="1">
      <alignment horizontal="right"/>
    </xf>
    <xf numFmtId="0" fontId="33" fillId="0" borderId="20" xfId="0" applyFont="1" applyBorder="1" applyAlignment="1" applyProtection="1">
      <alignment horizontal="left" shrinkToFit="1"/>
      <protection locked="0"/>
    </xf>
    <xf numFmtId="0" fontId="33" fillId="0" borderId="10" xfId="0" applyFont="1" applyBorder="1" applyAlignment="1" applyProtection="1">
      <alignment horizontal="left" shrinkToFit="1"/>
      <protection locked="0"/>
    </xf>
    <xf numFmtId="0" fontId="33" fillId="0" borderId="22" xfId="0" applyFont="1" applyBorder="1" applyAlignment="1" applyProtection="1">
      <alignment horizontal="left" shrinkToFit="1"/>
      <protection locked="0"/>
    </xf>
    <xf numFmtId="0" fontId="33" fillId="0" borderId="23" xfId="42" applyFont="1" applyBorder="1" applyAlignment="1" applyProtection="1">
      <alignment horizontal="left" shrinkToFit="1"/>
      <protection locked="0"/>
    </xf>
    <xf numFmtId="0" fontId="33" fillId="0" borderId="14" xfId="42" applyFont="1" applyBorder="1" applyAlignment="1" applyProtection="1">
      <alignment horizontal="left" shrinkToFit="1"/>
      <protection locked="0"/>
    </xf>
    <xf numFmtId="0" fontId="33" fillId="0" borderId="21" xfId="42" applyFont="1" applyBorder="1" applyAlignment="1" applyProtection="1">
      <alignment horizontal="left" shrinkToFit="1"/>
      <protection locked="0"/>
    </xf>
    <xf numFmtId="0" fontId="7" fillId="0" borderId="37" xfId="42" applyFont="1" applyBorder="1" applyAlignment="1">
      <alignment horizontal="left" shrinkToFit="1"/>
    </xf>
    <xf numFmtId="0" fontId="7" fillId="0" borderId="38" xfId="42" applyFont="1" applyBorder="1" applyAlignment="1">
      <alignment horizontal="left" shrinkToFit="1"/>
    </xf>
    <xf numFmtId="0" fontId="33" fillId="0" borderId="36" xfId="42" applyFont="1" applyBorder="1" applyAlignment="1" applyProtection="1">
      <alignment horizontal="left"/>
      <protection locked="0"/>
    </xf>
    <xf numFmtId="0" fontId="47" fillId="0" borderId="37" xfId="0" applyFont="1" applyBorder="1"/>
    <xf numFmtId="0" fontId="47" fillId="0" borderId="38" xfId="0" applyFont="1" applyBorder="1"/>
    <xf numFmtId="0" fontId="7" fillId="0" borderId="36" xfId="42" applyFont="1" applyBorder="1" applyAlignment="1">
      <alignment horizontal="center" vertical="center"/>
    </xf>
    <xf numFmtId="0" fontId="7" fillId="0" borderId="37" xfId="0" applyFont="1" applyBorder="1"/>
    <xf numFmtId="0" fontId="7" fillId="0" borderId="38" xfId="0" applyFont="1" applyBorder="1"/>
    <xf numFmtId="0" fontId="7" fillId="0" borderId="31" xfId="42" applyFont="1" applyBorder="1" applyAlignment="1">
      <alignment horizontal="center" vertical="center"/>
    </xf>
    <xf numFmtId="0" fontId="7" fillId="0" borderId="32" xfId="42" applyFont="1" applyBorder="1" applyAlignment="1">
      <alignment horizontal="center"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7"/>
    <cellStyle name="桁区切り 2 3" xfId="48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/>
    <cellStyle name="標準 2 2" xfId="49"/>
    <cellStyle name="標準 3" xfId="46"/>
    <cellStyle name="標準 5" xfId="45"/>
    <cellStyle name="標準_富沢団地外構金入提出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17" name="Line 1">
          <a:extLst>
            <a:ext uri="{FF2B5EF4-FFF2-40B4-BE49-F238E27FC236}">
              <a16:creationId xmlns:a16="http://schemas.microsoft.com/office/drawing/2014/main" id="{00000000-0008-0000-0000-000051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18" name="Line 2">
          <a:extLst>
            <a:ext uri="{FF2B5EF4-FFF2-40B4-BE49-F238E27FC236}">
              <a16:creationId xmlns:a16="http://schemas.microsoft.com/office/drawing/2014/main" id="{00000000-0008-0000-0000-000052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19" name="Line 3">
          <a:extLst>
            <a:ext uri="{FF2B5EF4-FFF2-40B4-BE49-F238E27FC236}">
              <a16:creationId xmlns:a16="http://schemas.microsoft.com/office/drawing/2014/main" id="{00000000-0008-0000-0000-000053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20" name="Line 4">
          <a:extLst>
            <a:ext uri="{FF2B5EF4-FFF2-40B4-BE49-F238E27FC236}">
              <a16:creationId xmlns:a16="http://schemas.microsoft.com/office/drawing/2014/main" id="{00000000-0008-0000-0000-000054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1171575</xdr:colOff>
      <xdr:row>14</xdr:row>
      <xdr:rowOff>228600</xdr:rowOff>
    </xdr:from>
    <xdr:to>
      <xdr:col>7</xdr:col>
      <xdr:colOff>809625</xdr:colOff>
      <xdr:row>14</xdr:row>
      <xdr:rowOff>228600</xdr:rowOff>
    </xdr:to>
    <xdr:sp macro="" textlink="">
      <xdr:nvSpPr>
        <xdr:cNvPr id="27221" name="Line 5">
          <a:extLst>
            <a:ext uri="{FF2B5EF4-FFF2-40B4-BE49-F238E27FC236}">
              <a16:creationId xmlns:a16="http://schemas.microsoft.com/office/drawing/2014/main" id="{00000000-0008-0000-0000-0000556A0000}"/>
            </a:ext>
          </a:extLst>
        </xdr:cNvPr>
        <xdr:cNvSpPr>
          <a:spLocks noChangeShapeType="1"/>
        </xdr:cNvSpPr>
      </xdr:nvSpPr>
      <xdr:spPr bwMode="auto">
        <a:xfrm>
          <a:off x="9772650" y="514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</xdr:row>
      <xdr:rowOff>238125</xdr:rowOff>
    </xdr:from>
    <xdr:to>
      <xdr:col>3</xdr:col>
      <xdr:colOff>0</xdr:colOff>
      <xdr:row>14</xdr:row>
      <xdr:rowOff>247650</xdr:rowOff>
    </xdr:to>
    <xdr:sp macro="" textlink="">
      <xdr:nvSpPr>
        <xdr:cNvPr id="27222" name="Line 6">
          <a:extLst>
            <a:ext uri="{FF2B5EF4-FFF2-40B4-BE49-F238E27FC236}">
              <a16:creationId xmlns:a16="http://schemas.microsoft.com/office/drawing/2014/main" id="{00000000-0008-0000-0000-0000566A0000}"/>
            </a:ext>
          </a:extLst>
        </xdr:cNvPr>
        <xdr:cNvSpPr>
          <a:spLocks noChangeShapeType="1"/>
        </xdr:cNvSpPr>
      </xdr:nvSpPr>
      <xdr:spPr bwMode="auto">
        <a:xfrm flipH="1">
          <a:off x="3810000" y="514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1209675</xdr:colOff>
      <xdr:row>14</xdr:row>
      <xdr:rowOff>228600</xdr:rowOff>
    </xdr:from>
    <xdr:to>
      <xdr:col>7</xdr:col>
      <xdr:colOff>809625</xdr:colOff>
      <xdr:row>14</xdr:row>
      <xdr:rowOff>228600</xdr:rowOff>
    </xdr:to>
    <xdr:sp macro="" textlink="">
      <xdr:nvSpPr>
        <xdr:cNvPr id="27223" name="Line 7">
          <a:extLst>
            <a:ext uri="{FF2B5EF4-FFF2-40B4-BE49-F238E27FC236}">
              <a16:creationId xmlns:a16="http://schemas.microsoft.com/office/drawing/2014/main" id="{00000000-0008-0000-0000-0000576A0000}"/>
            </a:ext>
          </a:extLst>
        </xdr:cNvPr>
        <xdr:cNvSpPr>
          <a:spLocks noChangeShapeType="1"/>
        </xdr:cNvSpPr>
      </xdr:nvSpPr>
      <xdr:spPr bwMode="auto">
        <a:xfrm>
          <a:off x="9772650" y="514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27" name="Line 13">
          <a:extLst>
            <a:ext uri="{FF2B5EF4-FFF2-40B4-BE49-F238E27FC236}">
              <a16:creationId xmlns:a16="http://schemas.microsoft.com/office/drawing/2014/main" id="{00000000-0008-0000-0000-00005B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28" name="Line 14">
          <a:extLst>
            <a:ext uri="{FF2B5EF4-FFF2-40B4-BE49-F238E27FC236}">
              <a16:creationId xmlns:a16="http://schemas.microsoft.com/office/drawing/2014/main" id="{00000000-0008-0000-0000-00005C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29" name="Line 15">
          <a:extLst>
            <a:ext uri="{FF2B5EF4-FFF2-40B4-BE49-F238E27FC236}">
              <a16:creationId xmlns:a16="http://schemas.microsoft.com/office/drawing/2014/main" id="{00000000-0008-0000-0000-00005D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30" name="Line 16">
          <a:extLst>
            <a:ext uri="{FF2B5EF4-FFF2-40B4-BE49-F238E27FC236}">
              <a16:creationId xmlns:a16="http://schemas.microsoft.com/office/drawing/2014/main" id="{00000000-0008-0000-0000-00005E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31" name="Line 17">
          <a:extLst>
            <a:ext uri="{FF2B5EF4-FFF2-40B4-BE49-F238E27FC236}">
              <a16:creationId xmlns:a16="http://schemas.microsoft.com/office/drawing/2014/main" id="{00000000-0008-0000-0000-00005F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32" name="Line 18">
          <a:extLst>
            <a:ext uri="{FF2B5EF4-FFF2-40B4-BE49-F238E27FC236}">
              <a16:creationId xmlns:a16="http://schemas.microsoft.com/office/drawing/2014/main" id="{00000000-0008-0000-0000-000060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33" name="Line 19">
          <a:extLst>
            <a:ext uri="{FF2B5EF4-FFF2-40B4-BE49-F238E27FC236}">
              <a16:creationId xmlns:a16="http://schemas.microsoft.com/office/drawing/2014/main" id="{00000000-0008-0000-0000-000061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34" name="Line 20">
          <a:extLst>
            <a:ext uri="{FF2B5EF4-FFF2-40B4-BE49-F238E27FC236}">
              <a16:creationId xmlns:a16="http://schemas.microsoft.com/office/drawing/2014/main" id="{00000000-0008-0000-0000-000062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35" name="Line 21">
          <a:extLst>
            <a:ext uri="{FF2B5EF4-FFF2-40B4-BE49-F238E27FC236}">
              <a16:creationId xmlns:a16="http://schemas.microsoft.com/office/drawing/2014/main" id="{00000000-0008-0000-0000-000063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36" name="Line 22">
          <a:extLst>
            <a:ext uri="{FF2B5EF4-FFF2-40B4-BE49-F238E27FC236}">
              <a16:creationId xmlns:a16="http://schemas.microsoft.com/office/drawing/2014/main" id="{00000000-0008-0000-0000-000064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37" name="Line 23">
          <a:extLst>
            <a:ext uri="{FF2B5EF4-FFF2-40B4-BE49-F238E27FC236}">
              <a16:creationId xmlns:a16="http://schemas.microsoft.com/office/drawing/2014/main" id="{00000000-0008-0000-0000-000065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38" name="Line 24">
          <a:extLst>
            <a:ext uri="{FF2B5EF4-FFF2-40B4-BE49-F238E27FC236}">
              <a16:creationId xmlns:a16="http://schemas.microsoft.com/office/drawing/2014/main" id="{00000000-0008-0000-0000-000066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39" name="Line 25">
          <a:extLst>
            <a:ext uri="{FF2B5EF4-FFF2-40B4-BE49-F238E27FC236}">
              <a16:creationId xmlns:a16="http://schemas.microsoft.com/office/drawing/2014/main" id="{00000000-0008-0000-0000-000067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40" name="Line 26">
          <a:extLst>
            <a:ext uri="{FF2B5EF4-FFF2-40B4-BE49-F238E27FC236}">
              <a16:creationId xmlns:a16="http://schemas.microsoft.com/office/drawing/2014/main" id="{00000000-0008-0000-0000-000068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41" name="Line 27">
          <a:extLst>
            <a:ext uri="{FF2B5EF4-FFF2-40B4-BE49-F238E27FC236}">
              <a16:creationId xmlns:a16="http://schemas.microsoft.com/office/drawing/2014/main" id="{00000000-0008-0000-0000-000069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42" name="Line 28">
          <a:extLst>
            <a:ext uri="{FF2B5EF4-FFF2-40B4-BE49-F238E27FC236}">
              <a16:creationId xmlns:a16="http://schemas.microsoft.com/office/drawing/2014/main" id="{00000000-0008-0000-0000-00006A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43" name="Line 29">
          <a:extLst>
            <a:ext uri="{FF2B5EF4-FFF2-40B4-BE49-F238E27FC236}">
              <a16:creationId xmlns:a16="http://schemas.microsoft.com/office/drawing/2014/main" id="{00000000-0008-0000-0000-00006B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44" name="Line 30">
          <a:extLst>
            <a:ext uri="{FF2B5EF4-FFF2-40B4-BE49-F238E27FC236}">
              <a16:creationId xmlns:a16="http://schemas.microsoft.com/office/drawing/2014/main" id="{00000000-0008-0000-0000-00006C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45" name="Line 31">
          <a:extLst>
            <a:ext uri="{FF2B5EF4-FFF2-40B4-BE49-F238E27FC236}">
              <a16:creationId xmlns:a16="http://schemas.microsoft.com/office/drawing/2014/main" id="{00000000-0008-0000-0000-00006D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46" name="Line 32">
          <a:extLst>
            <a:ext uri="{FF2B5EF4-FFF2-40B4-BE49-F238E27FC236}">
              <a16:creationId xmlns:a16="http://schemas.microsoft.com/office/drawing/2014/main" id="{00000000-0008-0000-0000-00006E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47" name="Line 33">
          <a:extLst>
            <a:ext uri="{FF2B5EF4-FFF2-40B4-BE49-F238E27FC236}">
              <a16:creationId xmlns:a16="http://schemas.microsoft.com/office/drawing/2014/main" id="{00000000-0008-0000-0000-00006F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48" name="Line 34">
          <a:extLst>
            <a:ext uri="{FF2B5EF4-FFF2-40B4-BE49-F238E27FC236}">
              <a16:creationId xmlns:a16="http://schemas.microsoft.com/office/drawing/2014/main" id="{00000000-0008-0000-0000-000070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49" name="Line 35">
          <a:extLst>
            <a:ext uri="{FF2B5EF4-FFF2-40B4-BE49-F238E27FC236}">
              <a16:creationId xmlns:a16="http://schemas.microsoft.com/office/drawing/2014/main" id="{00000000-0008-0000-0000-000071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50" name="Line 36">
          <a:extLst>
            <a:ext uri="{FF2B5EF4-FFF2-40B4-BE49-F238E27FC236}">
              <a16:creationId xmlns:a16="http://schemas.microsoft.com/office/drawing/2014/main" id="{00000000-0008-0000-0000-000072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51" name="Line 37">
          <a:extLst>
            <a:ext uri="{FF2B5EF4-FFF2-40B4-BE49-F238E27FC236}">
              <a16:creationId xmlns:a16="http://schemas.microsoft.com/office/drawing/2014/main" id="{00000000-0008-0000-0000-000073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52" name="Line 38">
          <a:extLst>
            <a:ext uri="{FF2B5EF4-FFF2-40B4-BE49-F238E27FC236}">
              <a16:creationId xmlns:a16="http://schemas.microsoft.com/office/drawing/2014/main" id="{00000000-0008-0000-0000-000074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53" name="Line 39">
          <a:extLst>
            <a:ext uri="{FF2B5EF4-FFF2-40B4-BE49-F238E27FC236}">
              <a16:creationId xmlns:a16="http://schemas.microsoft.com/office/drawing/2014/main" id="{00000000-0008-0000-0000-000075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54" name="Line 40">
          <a:extLst>
            <a:ext uri="{FF2B5EF4-FFF2-40B4-BE49-F238E27FC236}">
              <a16:creationId xmlns:a16="http://schemas.microsoft.com/office/drawing/2014/main" id="{00000000-0008-0000-0000-000076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55" name="Line 41">
          <a:extLst>
            <a:ext uri="{FF2B5EF4-FFF2-40B4-BE49-F238E27FC236}">
              <a16:creationId xmlns:a16="http://schemas.microsoft.com/office/drawing/2014/main" id="{00000000-0008-0000-0000-000077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56" name="Line 42">
          <a:extLst>
            <a:ext uri="{FF2B5EF4-FFF2-40B4-BE49-F238E27FC236}">
              <a16:creationId xmlns:a16="http://schemas.microsoft.com/office/drawing/2014/main" id="{00000000-0008-0000-0000-000078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57" name="Line 43">
          <a:extLst>
            <a:ext uri="{FF2B5EF4-FFF2-40B4-BE49-F238E27FC236}">
              <a16:creationId xmlns:a16="http://schemas.microsoft.com/office/drawing/2014/main" id="{00000000-0008-0000-0000-000079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58" name="Line 44">
          <a:extLst>
            <a:ext uri="{FF2B5EF4-FFF2-40B4-BE49-F238E27FC236}">
              <a16:creationId xmlns:a16="http://schemas.microsoft.com/office/drawing/2014/main" id="{00000000-0008-0000-0000-00007A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59" name="Line 45">
          <a:extLst>
            <a:ext uri="{FF2B5EF4-FFF2-40B4-BE49-F238E27FC236}">
              <a16:creationId xmlns:a16="http://schemas.microsoft.com/office/drawing/2014/main" id="{00000000-0008-0000-0000-00007B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60" name="Line 46">
          <a:extLst>
            <a:ext uri="{FF2B5EF4-FFF2-40B4-BE49-F238E27FC236}">
              <a16:creationId xmlns:a16="http://schemas.microsoft.com/office/drawing/2014/main" id="{00000000-0008-0000-0000-00007C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61" name="Line 47">
          <a:extLst>
            <a:ext uri="{FF2B5EF4-FFF2-40B4-BE49-F238E27FC236}">
              <a16:creationId xmlns:a16="http://schemas.microsoft.com/office/drawing/2014/main" id="{00000000-0008-0000-0000-00007D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62" name="Line 48">
          <a:extLst>
            <a:ext uri="{FF2B5EF4-FFF2-40B4-BE49-F238E27FC236}">
              <a16:creationId xmlns:a16="http://schemas.microsoft.com/office/drawing/2014/main" id="{00000000-0008-0000-0000-00007E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63" name="Line 49">
          <a:extLst>
            <a:ext uri="{FF2B5EF4-FFF2-40B4-BE49-F238E27FC236}">
              <a16:creationId xmlns:a16="http://schemas.microsoft.com/office/drawing/2014/main" id="{00000000-0008-0000-0000-00007F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64" name="Line 50">
          <a:extLst>
            <a:ext uri="{FF2B5EF4-FFF2-40B4-BE49-F238E27FC236}">
              <a16:creationId xmlns:a16="http://schemas.microsoft.com/office/drawing/2014/main" id="{00000000-0008-0000-0000-000080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65" name="Line 51">
          <a:extLst>
            <a:ext uri="{FF2B5EF4-FFF2-40B4-BE49-F238E27FC236}">
              <a16:creationId xmlns:a16="http://schemas.microsoft.com/office/drawing/2014/main" id="{00000000-0008-0000-0000-000081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66" name="Line 52">
          <a:extLst>
            <a:ext uri="{FF2B5EF4-FFF2-40B4-BE49-F238E27FC236}">
              <a16:creationId xmlns:a16="http://schemas.microsoft.com/office/drawing/2014/main" id="{00000000-0008-0000-0000-000082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67" name="Line 53">
          <a:extLst>
            <a:ext uri="{FF2B5EF4-FFF2-40B4-BE49-F238E27FC236}">
              <a16:creationId xmlns:a16="http://schemas.microsoft.com/office/drawing/2014/main" id="{00000000-0008-0000-0000-000083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68" name="Line 54">
          <a:extLst>
            <a:ext uri="{FF2B5EF4-FFF2-40B4-BE49-F238E27FC236}">
              <a16:creationId xmlns:a16="http://schemas.microsoft.com/office/drawing/2014/main" id="{00000000-0008-0000-0000-000084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69" name="Line 55">
          <a:extLst>
            <a:ext uri="{FF2B5EF4-FFF2-40B4-BE49-F238E27FC236}">
              <a16:creationId xmlns:a16="http://schemas.microsoft.com/office/drawing/2014/main" id="{00000000-0008-0000-0000-000085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70" name="Line 56">
          <a:extLst>
            <a:ext uri="{FF2B5EF4-FFF2-40B4-BE49-F238E27FC236}">
              <a16:creationId xmlns:a16="http://schemas.microsoft.com/office/drawing/2014/main" id="{00000000-0008-0000-0000-000086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71" name="Line 57">
          <a:extLst>
            <a:ext uri="{FF2B5EF4-FFF2-40B4-BE49-F238E27FC236}">
              <a16:creationId xmlns:a16="http://schemas.microsoft.com/office/drawing/2014/main" id="{00000000-0008-0000-0000-000087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272" name="Line 58">
          <a:extLst>
            <a:ext uri="{FF2B5EF4-FFF2-40B4-BE49-F238E27FC236}">
              <a16:creationId xmlns:a16="http://schemas.microsoft.com/office/drawing/2014/main" id="{00000000-0008-0000-0000-000088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73" name="Line 59">
          <a:extLst>
            <a:ext uri="{FF2B5EF4-FFF2-40B4-BE49-F238E27FC236}">
              <a16:creationId xmlns:a16="http://schemas.microsoft.com/office/drawing/2014/main" id="{00000000-0008-0000-0000-000089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74" name="Line 60">
          <a:extLst>
            <a:ext uri="{FF2B5EF4-FFF2-40B4-BE49-F238E27FC236}">
              <a16:creationId xmlns:a16="http://schemas.microsoft.com/office/drawing/2014/main" id="{00000000-0008-0000-0000-00008A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75" name="Line 61">
          <a:extLst>
            <a:ext uri="{FF2B5EF4-FFF2-40B4-BE49-F238E27FC236}">
              <a16:creationId xmlns:a16="http://schemas.microsoft.com/office/drawing/2014/main" id="{00000000-0008-0000-0000-00008B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276" name="Line 62">
          <a:extLst>
            <a:ext uri="{FF2B5EF4-FFF2-40B4-BE49-F238E27FC236}">
              <a16:creationId xmlns:a16="http://schemas.microsoft.com/office/drawing/2014/main" id="{00000000-0008-0000-0000-00008C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77" name="Line 63">
          <a:extLst>
            <a:ext uri="{FF2B5EF4-FFF2-40B4-BE49-F238E27FC236}">
              <a16:creationId xmlns:a16="http://schemas.microsoft.com/office/drawing/2014/main" id="{00000000-0008-0000-0000-00008D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78" name="Line 64">
          <a:extLst>
            <a:ext uri="{FF2B5EF4-FFF2-40B4-BE49-F238E27FC236}">
              <a16:creationId xmlns:a16="http://schemas.microsoft.com/office/drawing/2014/main" id="{00000000-0008-0000-0000-00008E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79" name="Line 65">
          <a:extLst>
            <a:ext uri="{FF2B5EF4-FFF2-40B4-BE49-F238E27FC236}">
              <a16:creationId xmlns:a16="http://schemas.microsoft.com/office/drawing/2014/main" id="{00000000-0008-0000-0000-00008F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80" name="Line 66">
          <a:extLst>
            <a:ext uri="{FF2B5EF4-FFF2-40B4-BE49-F238E27FC236}">
              <a16:creationId xmlns:a16="http://schemas.microsoft.com/office/drawing/2014/main" id="{00000000-0008-0000-0000-000090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81" name="Line 67">
          <a:extLst>
            <a:ext uri="{FF2B5EF4-FFF2-40B4-BE49-F238E27FC236}">
              <a16:creationId xmlns:a16="http://schemas.microsoft.com/office/drawing/2014/main" id="{00000000-0008-0000-0000-000091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82" name="Line 68">
          <a:extLst>
            <a:ext uri="{FF2B5EF4-FFF2-40B4-BE49-F238E27FC236}">
              <a16:creationId xmlns:a16="http://schemas.microsoft.com/office/drawing/2014/main" id="{00000000-0008-0000-0000-000092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83" name="Line 69">
          <a:extLst>
            <a:ext uri="{FF2B5EF4-FFF2-40B4-BE49-F238E27FC236}">
              <a16:creationId xmlns:a16="http://schemas.microsoft.com/office/drawing/2014/main" id="{00000000-0008-0000-0000-000093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84" name="Line 70">
          <a:extLst>
            <a:ext uri="{FF2B5EF4-FFF2-40B4-BE49-F238E27FC236}">
              <a16:creationId xmlns:a16="http://schemas.microsoft.com/office/drawing/2014/main" id="{00000000-0008-0000-0000-000094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85" name="Line 71">
          <a:extLst>
            <a:ext uri="{FF2B5EF4-FFF2-40B4-BE49-F238E27FC236}">
              <a16:creationId xmlns:a16="http://schemas.microsoft.com/office/drawing/2014/main" id="{00000000-0008-0000-0000-000095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86" name="Line 72">
          <a:extLst>
            <a:ext uri="{FF2B5EF4-FFF2-40B4-BE49-F238E27FC236}">
              <a16:creationId xmlns:a16="http://schemas.microsoft.com/office/drawing/2014/main" id="{00000000-0008-0000-0000-000096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287" name="Line 73">
          <a:extLst>
            <a:ext uri="{FF2B5EF4-FFF2-40B4-BE49-F238E27FC236}">
              <a16:creationId xmlns:a16="http://schemas.microsoft.com/office/drawing/2014/main" id="{00000000-0008-0000-0000-000097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88" name="Line 74">
          <a:extLst>
            <a:ext uri="{FF2B5EF4-FFF2-40B4-BE49-F238E27FC236}">
              <a16:creationId xmlns:a16="http://schemas.microsoft.com/office/drawing/2014/main" id="{00000000-0008-0000-0000-000098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89" name="Line 75">
          <a:extLst>
            <a:ext uri="{FF2B5EF4-FFF2-40B4-BE49-F238E27FC236}">
              <a16:creationId xmlns:a16="http://schemas.microsoft.com/office/drawing/2014/main" id="{00000000-0008-0000-0000-000099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90" name="Line 76">
          <a:extLst>
            <a:ext uri="{FF2B5EF4-FFF2-40B4-BE49-F238E27FC236}">
              <a16:creationId xmlns:a16="http://schemas.microsoft.com/office/drawing/2014/main" id="{00000000-0008-0000-0000-00009A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291" name="Line 77">
          <a:extLst>
            <a:ext uri="{FF2B5EF4-FFF2-40B4-BE49-F238E27FC236}">
              <a16:creationId xmlns:a16="http://schemas.microsoft.com/office/drawing/2014/main" id="{00000000-0008-0000-0000-00009B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92" name="Line 78">
          <a:extLst>
            <a:ext uri="{FF2B5EF4-FFF2-40B4-BE49-F238E27FC236}">
              <a16:creationId xmlns:a16="http://schemas.microsoft.com/office/drawing/2014/main" id="{00000000-0008-0000-0000-00009C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93" name="Line 79">
          <a:extLst>
            <a:ext uri="{FF2B5EF4-FFF2-40B4-BE49-F238E27FC236}">
              <a16:creationId xmlns:a16="http://schemas.microsoft.com/office/drawing/2014/main" id="{00000000-0008-0000-0000-00009D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94" name="Line 80">
          <a:extLst>
            <a:ext uri="{FF2B5EF4-FFF2-40B4-BE49-F238E27FC236}">
              <a16:creationId xmlns:a16="http://schemas.microsoft.com/office/drawing/2014/main" id="{00000000-0008-0000-0000-00009E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95" name="Line 81">
          <a:extLst>
            <a:ext uri="{FF2B5EF4-FFF2-40B4-BE49-F238E27FC236}">
              <a16:creationId xmlns:a16="http://schemas.microsoft.com/office/drawing/2014/main" id="{00000000-0008-0000-0000-00009F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96" name="Line 82">
          <a:extLst>
            <a:ext uri="{FF2B5EF4-FFF2-40B4-BE49-F238E27FC236}">
              <a16:creationId xmlns:a16="http://schemas.microsoft.com/office/drawing/2014/main" id="{00000000-0008-0000-0000-0000A0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97" name="Line 83">
          <a:extLst>
            <a:ext uri="{FF2B5EF4-FFF2-40B4-BE49-F238E27FC236}">
              <a16:creationId xmlns:a16="http://schemas.microsoft.com/office/drawing/2014/main" id="{00000000-0008-0000-0000-0000A1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98" name="Line 84">
          <a:extLst>
            <a:ext uri="{FF2B5EF4-FFF2-40B4-BE49-F238E27FC236}">
              <a16:creationId xmlns:a16="http://schemas.microsoft.com/office/drawing/2014/main" id="{00000000-0008-0000-0000-0000A2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99" name="Line 85">
          <a:extLst>
            <a:ext uri="{FF2B5EF4-FFF2-40B4-BE49-F238E27FC236}">
              <a16:creationId xmlns:a16="http://schemas.microsoft.com/office/drawing/2014/main" id="{00000000-0008-0000-0000-0000A3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00" name="Line 86">
          <a:extLst>
            <a:ext uri="{FF2B5EF4-FFF2-40B4-BE49-F238E27FC236}">
              <a16:creationId xmlns:a16="http://schemas.microsoft.com/office/drawing/2014/main" id="{00000000-0008-0000-0000-0000A4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01" name="Line 87">
          <a:extLst>
            <a:ext uri="{FF2B5EF4-FFF2-40B4-BE49-F238E27FC236}">
              <a16:creationId xmlns:a16="http://schemas.microsoft.com/office/drawing/2014/main" id="{00000000-0008-0000-0000-0000A5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02" name="Line 88">
          <a:extLst>
            <a:ext uri="{FF2B5EF4-FFF2-40B4-BE49-F238E27FC236}">
              <a16:creationId xmlns:a16="http://schemas.microsoft.com/office/drawing/2014/main" id="{00000000-0008-0000-0000-0000A6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03" name="Line 89">
          <a:extLst>
            <a:ext uri="{FF2B5EF4-FFF2-40B4-BE49-F238E27FC236}">
              <a16:creationId xmlns:a16="http://schemas.microsoft.com/office/drawing/2014/main" id="{00000000-0008-0000-0000-0000A7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04" name="Line 90">
          <a:extLst>
            <a:ext uri="{FF2B5EF4-FFF2-40B4-BE49-F238E27FC236}">
              <a16:creationId xmlns:a16="http://schemas.microsoft.com/office/drawing/2014/main" id="{00000000-0008-0000-0000-0000A8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05" name="Line 91">
          <a:extLst>
            <a:ext uri="{FF2B5EF4-FFF2-40B4-BE49-F238E27FC236}">
              <a16:creationId xmlns:a16="http://schemas.microsoft.com/office/drawing/2014/main" id="{00000000-0008-0000-0000-0000A9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06" name="Line 92">
          <a:extLst>
            <a:ext uri="{FF2B5EF4-FFF2-40B4-BE49-F238E27FC236}">
              <a16:creationId xmlns:a16="http://schemas.microsoft.com/office/drawing/2014/main" id="{00000000-0008-0000-0000-0000AA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07" name="Line 93">
          <a:extLst>
            <a:ext uri="{FF2B5EF4-FFF2-40B4-BE49-F238E27FC236}">
              <a16:creationId xmlns:a16="http://schemas.microsoft.com/office/drawing/2014/main" id="{00000000-0008-0000-0000-0000AB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08" name="Line 94">
          <a:extLst>
            <a:ext uri="{FF2B5EF4-FFF2-40B4-BE49-F238E27FC236}">
              <a16:creationId xmlns:a16="http://schemas.microsoft.com/office/drawing/2014/main" id="{00000000-0008-0000-0000-0000AC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09" name="Line 95">
          <a:extLst>
            <a:ext uri="{FF2B5EF4-FFF2-40B4-BE49-F238E27FC236}">
              <a16:creationId xmlns:a16="http://schemas.microsoft.com/office/drawing/2014/main" id="{00000000-0008-0000-0000-0000AD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310" name="Line 96">
          <a:extLst>
            <a:ext uri="{FF2B5EF4-FFF2-40B4-BE49-F238E27FC236}">
              <a16:creationId xmlns:a16="http://schemas.microsoft.com/office/drawing/2014/main" id="{00000000-0008-0000-0000-0000AE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11" name="Line 97">
          <a:extLst>
            <a:ext uri="{FF2B5EF4-FFF2-40B4-BE49-F238E27FC236}">
              <a16:creationId xmlns:a16="http://schemas.microsoft.com/office/drawing/2014/main" id="{00000000-0008-0000-0000-0000AF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12" name="Line 98">
          <a:extLst>
            <a:ext uri="{FF2B5EF4-FFF2-40B4-BE49-F238E27FC236}">
              <a16:creationId xmlns:a16="http://schemas.microsoft.com/office/drawing/2014/main" id="{00000000-0008-0000-0000-0000B0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13" name="Line 99">
          <a:extLst>
            <a:ext uri="{FF2B5EF4-FFF2-40B4-BE49-F238E27FC236}">
              <a16:creationId xmlns:a16="http://schemas.microsoft.com/office/drawing/2014/main" id="{00000000-0008-0000-0000-0000B1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314" name="Line 100">
          <a:extLst>
            <a:ext uri="{FF2B5EF4-FFF2-40B4-BE49-F238E27FC236}">
              <a16:creationId xmlns:a16="http://schemas.microsoft.com/office/drawing/2014/main" id="{00000000-0008-0000-0000-0000B2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15" name="Line 101">
          <a:extLst>
            <a:ext uri="{FF2B5EF4-FFF2-40B4-BE49-F238E27FC236}">
              <a16:creationId xmlns:a16="http://schemas.microsoft.com/office/drawing/2014/main" id="{00000000-0008-0000-0000-0000B3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16" name="Line 102">
          <a:extLst>
            <a:ext uri="{FF2B5EF4-FFF2-40B4-BE49-F238E27FC236}">
              <a16:creationId xmlns:a16="http://schemas.microsoft.com/office/drawing/2014/main" id="{00000000-0008-0000-0000-0000B4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17" name="Line 103">
          <a:extLst>
            <a:ext uri="{FF2B5EF4-FFF2-40B4-BE49-F238E27FC236}">
              <a16:creationId xmlns:a16="http://schemas.microsoft.com/office/drawing/2014/main" id="{00000000-0008-0000-0000-0000B5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18" name="Line 104">
          <a:extLst>
            <a:ext uri="{FF2B5EF4-FFF2-40B4-BE49-F238E27FC236}">
              <a16:creationId xmlns:a16="http://schemas.microsoft.com/office/drawing/2014/main" id="{00000000-0008-0000-0000-0000B6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19" name="Line 105">
          <a:extLst>
            <a:ext uri="{FF2B5EF4-FFF2-40B4-BE49-F238E27FC236}">
              <a16:creationId xmlns:a16="http://schemas.microsoft.com/office/drawing/2014/main" id="{00000000-0008-0000-0000-0000B7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20" name="Line 106">
          <a:extLst>
            <a:ext uri="{FF2B5EF4-FFF2-40B4-BE49-F238E27FC236}">
              <a16:creationId xmlns:a16="http://schemas.microsoft.com/office/drawing/2014/main" id="{00000000-0008-0000-0000-0000B8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21" name="Line 107">
          <a:extLst>
            <a:ext uri="{FF2B5EF4-FFF2-40B4-BE49-F238E27FC236}">
              <a16:creationId xmlns:a16="http://schemas.microsoft.com/office/drawing/2014/main" id="{00000000-0008-0000-0000-0000B9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22" name="Line 108">
          <a:extLst>
            <a:ext uri="{FF2B5EF4-FFF2-40B4-BE49-F238E27FC236}">
              <a16:creationId xmlns:a16="http://schemas.microsoft.com/office/drawing/2014/main" id="{00000000-0008-0000-0000-0000BA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23" name="Line 109">
          <a:extLst>
            <a:ext uri="{FF2B5EF4-FFF2-40B4-BE49-F238E27FC236}">
              <a16:creationId xmlns:a16="http://schemas.microsoft.com/office/drawing/2014/main" id="{00000000-0008-0000-0000-0000BB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24" name="Line 110">
          <a:extLst>
            <a:ext uri="{FF2B5EF4-FFF2-40B4-BE49-F238E27FC236}">
              <a16:creationId xmlns:a16="http://schemas.microsoft.com/office/drawing/2014/main" id="{00000000-0008-0000-0000-0000BC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25" name="Line 111">
          <a:extLst>
            <a:ext uri="{FF2B5EF4-FFF2-40B4-BE49-F238E27FC236}">
              <a16:creationId xmlns:a16="http://schemas.microsoft.com/office/drawing/2014/main" id="{00000000-0008-0000-0000-0000BD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26" name="Line 112">
          <a:extLst>
            <a:ext uri="{FF2B5EF4-FFF2-40B4-BE49-F238E27FC236}">
              <a16:creationId xmlns:a16="http://schemas.microsoft.com/office/drawing/2014/main" id="{00000000-0008-0000-0000-0000BE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27" name="Line 113">
          <a:extLst>
            <a:ext uri="{FF2B5EF4-FFF2-40B4-BE49-F238E27FC236}">
              <a16:creationId xmlns:a16="http://schemas.microsoft.com/office/drawing/2014/main" id="{00000000-0008-0000-0000-0000BF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28" name="Line 114">
          <a:extLst>
            <a:ext uri="{FF2B5EF4-FFF2-40B4-BE49-F238E27FC236}">
              <a16:creationId xmlns:a16="http://schemas.microsoft.com/office/drawing/2014/main" id="{00000000-0008-0000-0000-0000C0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29" name="Line 115">
          <a:extLst>
            <a:ext uri="{FF2B5EF4-FFF2-40B4-BE49-F238E27FC236}">
              <a16:creationId xmlns:a16="http://schemas.microsoft.com/office/drawing/2014/main" id="{00000000-0008-0000-0000-0000C1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30" name="Line 116">
          <a:extLst>
            <a:ext uri="{FF2B5EF4-FFF2-40B4-BE49-F238E27FC236}">
              <a16:creationId xmlns:a16="http://schemas.microsoft.com/office/drawing/2014/main" id="{00000000-0008-0000-0000-0000C2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31" name="Line 117">
          <a:extLst>
            <a:ext uri="{FF2B5EF4-FFF2-40B4-BE49-F238E27FC236}">
              <a16:creationId xmlns:a16="http://schemas.microsoft.com/office/drawing/2014/main" id="{00000000-0008-0000-0000-0000C3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32" name="Line 118">
          <a:extLst>
            <a:ext uri="{FF2B5EF4-FFF2-40B4-BE49-F238E27FC236}">
              <a16:creationId xmlns:a16="http://schemas.microsoft.com/office/drawing/2014/main" id="{00000000-0008-0000-0000-0000C4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33" name="Line 119">
          <a:extLst>
            <a:ext uri="{FF2B5EF4-FFF2-40B4-BE49-F238E27FC236}">
              <a16:creationId xmlns:a16="http://schemas.microsoft.com/office/drawing/2014/main" id="{00000000-0008-0000-0000-0000C5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34" name="Line 120">
          <a:extLst>
            <a:ext uri="{FF2B5EF4-FFF2-40B4-BE49-F238E27FC236}">
              <a16:creationId xmlns:a16="http://schemas.microsoft.com/office/drawing/2014/main" id="{00000000-0008-0000-0000-0000C6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35" name="Line 121">
          <a:extLst>
            <a:ext uri="{FF2B5EF4-FFF2-40B4-BE49-F238E27FC236}">
              <a16:creationId xmlns:a16="http://schemas.microsoft.com/office/drawing/2014/main" id="{00000000-0008-0000-0000-0000C7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36" name="Line 122">
          <a:extLst>
            <a:ext uri="{FF2B5EF4-FFF2-40B4-BE49-F238E27FC236}">
              <a16:creationId xmlns:a16="http://schemas.microsoft.com/office/drawing/2014/main" id="{00000000-0008-0000-0000-0000C8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37" name="Line 123">
          <a:extLst>
            <a:ext uri="{FF2B5EF4-FFF2-40B4-BE49-F238E27FC236}">
              <a16:creationId xmlns:a16="http://schemas.microsoft.com/office/drawing/2014/main" id="{00000000-0008-0000-0000-0000C9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38" name="Line 124">
          <a:extLst>
            <a:ext uri="{FF2B5EF4-FFF2-40B4-BE49-F238E27FC236}">
              <a16:creationId xmlns:a16="http://schemas.microsoft.com/office/drawing/2014/main" id="{00000000-0008-0000-0000-0000CA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39" name="Line 125">
          <a:extLst>
            <a:ext uri="{FF2B5EF4-FFF2-40B4-BE49-F238E27FC236}">
              <a16:creationId xmlns:a16="http://schemas.microsoft.com/office/drawing/2014/main" id="{00000000-0008-0000-0000-0000CB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40" name="Line 126">
          <a:extLst>
            <a:ext uri="{FF2B5EF4-FFF2-40B4-BE49-F238E27FC236}">
              <a16:creationId xmlns:a16="http://schemas.microsoft.com/office/drawing/2014/main" id="{00000000-0008-0000-0000-0000CC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41" name="Line 127">
          <a:extLst>
            <a:ext uri="{FF2B5EF4-FFF2-40B4-BE49-F238E27FC236}">
              <a16:creationId xmlns:a16="http://schemas.microsoft.com/office/drawing/2014/main" id="{00000000-0008-0000-0000-0000CD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42" name="Line 128">
          <a:extLst>
            <a:ext uri="{FF2B5EF4-FFF2-40B4-BE49-F238E27FC236}">
              <a16:creationId xmlns:a16="http://schemas.microsoft.com/office/drawing/2014/main" id="{00000000-0008-0000-0000-0000CE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43" name="Line 129">
          <a:extLst>
            <a:ext uri="{FF2B5EF4-FFF2-40B4-BE49-F238E27FC236}">
              <a16:creationId xmlns:a16="http://schemas.microsoft.com/office/drawing/2014/main" id="{00000000-0008-0000-0000-0000CF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44" name="Line 130">
          <a:extLst>
            <a:ext uri="{FF2B5EF4-FFF2-40B4-BE49-F238E27FC236}">
              <a16:creationId xmlns:a16="http://schemas.microsoft.com/office/drawing/2014/main" id="{00000000-0008-0000-0000-0000D0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345" name="Line 131">
          <a:extLst>
            <a:ext uri="{FF2B5EF4-FFF2-40B4-BE49-F238E27FC236}">
              <a16:creationId xmlns:a16="http://schemas.microsoft.com/office/drawing/2014/main" id="{00000000-0008-0000-0000-0000D1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46" name="Line 132">
          <a:extLst>
            <a:ext uri="{FF2B5EF4-FFF2-40B4-BE49-F238E27FC236}">
              <a16:creationId xmlns:a16="http://schemas.microsoft.com/office/drawing/2014/main" id="{00000000-0008-0000-0000-0000D2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47" name="Line 133">
          <a:extLst>
            <a:ext uri="{FF2B5EF4-FFF2-40B4-BE49-F238E27FC236}">
              <a16:creationId xmlns:a16="http://schemas.microsoft.com/office/drawing/2014/main" id="{00000000-0008-0000-0000-0000D3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48" name="Line 134">
          <a:extLst>
            <a:ext uri="{FF2B5EF4-FFF2-40B4-BE49-F238E27FC236}">
              <a16:creationId xmlns:a16="http://schemas.microsoft.com/office/drawing/2014/main" id="{00000000-0008-0000-0000-0000D4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349" name="Line 135">
          <a:extLst>
            <a:ext uri="{FF2B5EF4-FFF2-40B4-BE49-F238E27FC236}">
              <a16:creationId xmlns:a16="http://schemas.microsoft.com/office/drawing/2014/main" id="{00000000-0008-0000-0000-0000D5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50" name="Line 136">
          <a:extLst>
            <a:ext uri="{FF2B5EF4-FFF2-40B4-BE49-F238E27FC236}">
              <a16:creationId xmlns:a16="http://schemas.microsoft.com/office/drawing/2014/main" id="{00000000-0008-0000-0000-0000D6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51" name="Line 137">
          <a:extLst>
            <a:ext uri="{FF2B5EF4-FFF2-40B4-BE49-F238E27FC236}">
              <a16:creationId xmlns:a16="http://schemas.microsoft.com/office/drawing/2014/main" id="{00000000-0008-0000-0000-0000D7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52" name="Line 138">
          <a:extLst>
            <a:ext uri="{FF2B5EF4-FFF2-40B4-BE49-F238E27FC236}">
              <a16:creationId xmlns:a16="http://schemas.microsoft.com/office/drawing/2014/main" id="{00000000-0008-0000-0000-0000D8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53" name="Line 139">
          <a:extLst>
            <a:ext uri="{FF2B5EF4-FFF2-40B4-BE49-F238E27FC236}">
              <a16:creationId xmlns:a16="http://schemas.microsoft.com/office/drawing/2014/main" id="{00000000-0008-0000-0000-0000D9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54" name="Line 140">
          <a:extLst>
            <a:ext uri="{FF2B5EF4-FFF2-40B4-BE49-F238E27FC236}">
              <a16:creationId xmlns:a16="http://schemas.microsoft.com/office/drawing/2014/main" id="{00000000-0008-0000-0000-0000DA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55" name="Line 141">
          <a:extLst>
            <a:ext uri="{FF2B5EF4-FFF2-40B4-BE49-F238E27FC236}">
              <a16:creationId xmlns:a16="http://schemas.microsoft.com/office/drawing/2014/main" id="{00000000-0008-0000-0000-0000DB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56" name="Line 142">
          <a:extLst>
            <a:ext uri="{FF2B5EF4-FFF2-40B4-BE49-F238E27FC236}">
              <a16:creationId xmlns:a16="http://schemas.microsoft.com/office/drawing/2014/main" id="{00000000-0008-0000-0000-0000DC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57" name="Line 143">
          <a:extLst>
            <a:ext uri="{FF2B5EF4-FFF2-40B4-BE49-F238E27FC236}">
              <a16:creationId xmlns:a16="http://schemas.microsoft.com/office/drawing/2014/main" id="{00000000-0008-0000-0000-0000DD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58" name="Line 144">
          <a:extLst>
            <a:ext uri="{FF2B5EF4-FFF2-40B4-BE49-F238E27FC236}">
              <a16:creationId xmlns:a16="http://schemas.microsoft.com/office/drawing/2014/main" id="{00000000-0008-0000-0000-0000DE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59" name="Line 145">
          <a:extLst>
            <a:ext uri="{FF2B5EF4-FFF2-40B4-BE49-F238E27FC236}">
              <a16:creationId xmlns:a16="http://schemas.microsoft.com/office/drawing/2014/main" id="{00000000-0008-0000-0000-0000DF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60" name="Line 146">
          <a:extLst>
            <a:ext uri="{FF2B5EF4-FFF2-40B4-BE49-F238E27FC236}">
              <a16:creationId xmlns:a16="http://schemas.microsoft.com/office/drawing/2014/main" id="{00000000-0008-0000-0000-0000E0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61" name="Line 147">
          <a:extLst>
            <a:ext uri="{FF2B5EF4-FFF2-40B4-BE49-F238E27FC236}">
              <a16:creationId xmlns:a16="http://schemas.microsoft.com/office/drawing/2014/main" id="{00000000-0008-0000-0000-0000E1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62" name="Line 148">
          <a:extLst>
            <a:ext uri="{FF2B5EF4-FFF2-40B4-BE49-F238E27FC236}">
              <a16:creationId xmlns:a16="http://schemas.microsoft.com/office/drawing/2014/main" id="{00000000-0008-0000-0000-0000E2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63" name="Line 149">
          <a:extLst>
            <a:ext uri="{FF2B5EF4-FFF2-40B4-BE49-F238E27FC236}">
              <a16:creationId xmlns:a16="http://schemas.microsoft.com/office/drawing/2014/main" id="{00000000-0008-0000-0000-0000E3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64" name="Line 150">
          <a:extLst>
            <a:ext uri="{FF2B5EF4-FFF2-40B4-BE49-F238E27FC236}">
              <a16:creationId xmlns:a16="http://schemas.microsoft.com/office/drawing/2014/main" id="{00000000-0008-0000-0000-0000E4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65" name="Line 151">
          <a:extLst>
            <a:ext uri="{FF2B5EF4-FFF2-40B4-BE49-F238E27FC236}">
              <a16:creationId xmlns:a16="http://schemas.microsoft.com/office/drawing/2014/main" id="{00000000-0008-0000-0000-0000E5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66" name="Line 152">
          <a:extLst>
            <a:ext uri="{FF2B5EF4-FFF2-40B4-BE49-F238E27FC236}">
              <a16:creationId xmlns:a16="http://schemas.microsoft.com/office/drawing/2014/main" id="{00000000-0008-0000-0000-0000E6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67" name="Line 153">
          <a:extLst>
            <a:ext uri="{FF2B5EF4-FFF2-40B4-BE49-F238E27FC236}">
              <a16:creationId xmlns:a16="http://schemas.microsoft.com/office/drawing/2014/main" id="{00000000-0008-0000-0000-0000E7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68" name="Line 154">
          <a:extLst>
            <a:ext uri="{FF2B5EF4-FFF2-40B4-BE49-F238E27FC236}">
              <a16:creationId xmlns:a16="http://schemas.microsoft.com/office/drawing/2014/main" id="{00000000-0008-0000-0000-0000E8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69" name="Line 155">
          <a:extLst>
            <a:ext uri="{FF2B5EF4-FFF2-40B4-BE49-F238E27FC236}">
              <a16:creationId xmlns:a16="http://schemas.microsoft.com/office/drawing/2014/main" id="{00000000-0008-0000-0000-0000E9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70" name="Line 156">
          <a:extLst>
            <a:ext uri="{FF2B5EF4-FFF2-40B4-BE49-F238E27FC236}">
              <a16:creationId xmlns:a16="http://schemas.microsoft.com/office/drawing/2014/main" id="{00000000-0008-0000-0000-0000EA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71" name="Line 157">
          <a:extLst>
            <a:ext uri="{FF2B5EF4-FFF2-40B4-BE49-F238E27FC236}">
              <a16:creationId xmlns:a16="http://schemas.microsoft.com/office/drawing/2014/main" id="{00000000-0008-0000-0000-0000EB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72" name="Line 158">
          <a:extLst>
            <a:ext uri="{FF2B5EF4-FFF2-40B4-BE49-F238E27FC236}">
              <a16:creationId xmlns:a16="http://schemas.microsoft.com/office/drawing/2014/main" id="{00000000-0008-0000-0000-0000EC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73" name="Line 159">
          <a:extLst>
            <a:ext uri="{FF2B5EF4-FFF2-40B4-BE49-F238E27FC236}">
              <a16:creationId xmlns:a16="http://schemas.microsoft.com/office/drawing/2014/main" id="{00000000-0008-0000-0000-0000ED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74" name="Line 160">
          <a:extLst>
            <a:ext uri="{FF2B5EF4-FFF2-40B4-BE49-F238E27FC236}">
              <a16:creationId xmlns:a16="http://schemas.microsoft.com/office/drawing/2014/main" id="{00000000-0008-0000-0000-0000EE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75" name="Line 161">
          <a:extLst>
            <a:ext uri="{FF2B5EF4-FFF2-40B4-BE49-F238E27FC236}">
              <a16:creationId xmlns:a16="http://schemas.microsoft.com/office/drawing/2014/main" id="{00000000-0008-0000-0000-0000EF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76" name="Line 162">
          <a:extLst>
            <a:ext uri="{FF2B5EF4-FFF2-40B4-BE49-F238E27FC236}">
              <a16:creationId xmlns:a16="http://schemas.microsoft.com/office/drawing/2014/main" id="{00000000-0008-0000-0000-0000F0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77" name="Line 163">
          <a:extLst>
            <a:ext uri="{FF2B5EF4-FFF2-40B4-BE49-F238E27FC236}">
              <a16:creationId xmlns:a16="http://schemas.microsoft.com/office/drawing/2014/main" id="{00000000-0008-0000-0000-0000F1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78" name="Line 164">
          <a:extLst>
            <a:ext uri="{FF2B5EF4-FFF2-40B4-BE49-F238E27FC236}">
              <a16:creationId xmlns:a16="http://schemas.microsoft.com/office/drawing/2014/main" id="{00000000-0008-0000-0000-0000F2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79" name="Line 165">
          <a:extLst>
            <a:ext uri="{FF2B5EF4-FFF2-40B4-BE49-F238E27FC236}">
              <a16:creationId xmlns:a16="http://schemas.microsoft.com/office/drawing/2014/main" id="{00000000-0008-0000-0000-0000F3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80" name="Line 166">
          <a:extLst>
            <a:ext uri="{FF2B5EF4-FFF2-40B4-BE49-F238E27FC236}">
              <a16:creationId xmlns:a16="http://schemas.microsoft.com/office/drawing/2014/main" id="{00000000-0008-0000-0000-0000F4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81" name="Line 167">
          <a:extLst>
            <a:ext uri="{FF2B5EF4-FFF2-40B4-BE49-F238E27FC236}">
              <a16:creationId xmlns:a16="http://schemas.microsoft.com/office/drawing/2014/main" id="{00000000-0008-0000-0000-0000F5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82" name="Line 168">
          <a:extLst>
            <a:ext uri="{FF2B5EF4-FFF2-40B4-BE49-F238E27FC236}">
              <a16:creationId xmlns:a16="http://schemas.microsoft.com/office/drawing/2014/main" id="{00000000-0008-0000-0000-0000F6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83" name="Line 169">
          <a:extLst>
            <a:ext uri="{FF2B5EF4-FFF2-40B4-BE49-F238E27FC236}">
              <a16:creationId xmlns:a16="http://schemas.microsoft.com/office/drawing/2014/main" id="{00000000-0008-0000-0000-0000F7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84" name="Line 170">
          <a:extLst>
            <a:ext uri="{FF2B5EF4-FFF2-40B4-BE49-F238E27FC236}">
              <a16:creationId xmlns:a16="http://schemas.microsoft.com/office/drawing/2014/main" id="{00000000-0008-0000-0000-0000F8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85" name="Line 171">
          <a:extLst>
            <a:ext uri="{FF2B5EF4-FFF2-40B4-BE49-F238E27FC236}">
              <a16:creationId xmlns:a16="http://schemas.microsoft.com/office/drawing/2014/main" id="{00000000-0008-0000-0000-0000F9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86" name="Line 172">
          <a:extLst>
            <a:ext uri="{FF2B5EF4-FFF2-40B4-BE49-F238E27FC236}">
              <a16:creationId xmlns:a16="http://schemas.microsoft.com/office/drawing/2014/main" id="{00000000-0008-0000-0000-0000FA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87" name="Line 173">
          <a:extLst>
            <a:ext uri="{FF2B5EF4-FFF2-40B4-BE49-F238E27FC236}">
              <a16:creationId xmlns:a16="http://schemas.microsoft.com/office/drawing/2014/main" id="{00000000-0008-0000-0000-0000FB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88" name="Line 174">
          <a:extLst>
            <a:ext uri="{FF2B5EF4-FFF2-40B4-BE49-F238E27FC236}">
              <a16:creationId xmlns:a16="http://schemas.microsoft.com/office/drawing/2014/main" id="{00000000-0008-0000-0000-0000FC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89" name="Line 175">
          <a:extLst>
            <a:ext uri="{FF2B5EF4-FFF2-40B4-BE49-F238E27FC236}">
              <a16:creationId xmlns:a16="http://schemas.microsoft.com/office/drawing/2014/main" id="{00000000-0008-0000-0000-0000FD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90" name="Line 176">
          <a:extLst>
            <a:ext uri="{FF2B5EF4-FFF2-40B4-BE49-F238E27FC236}">
              <a16:creationId xmlns:a16="http://schemas.microsoft.com/office/drawing/2014/main" id="{00000000-0008-0000-0000-0000FE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91" name="Line 177">
          <a:extLst>
            <a:ext uri="{FF2B5EF4-FFF2-40B4-BE49-F238E27FC236}">
              <a16:creationId xmlns:a16="http://schemas.microsoft.com/office/drawing/2014/main" id="{00000000-0008-0000-0000-0000FF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92" name="Line 178">
          <a:extLst>
            <a:ext uri="{FF2B5EF4-FFF2-40B4-BE49-F238E27FC236}">
              <a16:creationId xmlns:a16="http://schemas.microsoft.com/office/drawing/2014/main" id="{00000000-0008-0000-0000-0000006B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93" name="Line 179">
          <a:extLst>
            <a:ext uri="{FF2B5EF4-FFF2-40B4-BE49-F238E27FC236}">
              <a16:creationId xmlns:a16="http://schemas.microsoft.com/office/drawing/2014/main" id="{00000000-0008-0000-0000-0000016B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94" name="Line 180">
          <a:extLst>
            <a:ext uri="{FF2B5EF4-FFF2-40B4-BE49-F238E27FC236}">
              <a16:creationId xmlns:a16="http://schemas.microsoft.com/office/drawing/2014/main" id="{00000000-0008-0000-0000-0000026B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95" name="Line 181">
          <a:extLst>
            <a:ext uri="{FF2B5EF4-FFF2-40B4-BE49-F238E27FC236}">
              <a16:creationId xmlns:a16="http://schemas.microsoft.com/office/drawing/2014/main" id="{00000000-0008-0000-0000-0000036B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96" name="Line 182">
          <a:extLst>
            <a:ext uri="{FF2B5EF4-FFF2-40B4-BE49-F238E27FC236}">
              <a16:creationId xmlns:a16="http://schemas.microsoft.com/office/drawing/2014/main" id="{00000000-0008-0000-0000-0000046B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97" name="Line 183">
          <a:extLst>
            <a:ext uri="{FF2B5EF4-FFF2-40B4-BE49-F238E27FC236}">
              <a16:creationId xmlns:a16="http://schemas.microsoft.com/office/drawing/2014/main" id="{00000000-0008-0000-0000-0000056B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398" name="Line 184">
          <a:extLst>
            <a:ext uri="{FF2B5EF4-FFF2-40B4-BE49-F238E27FC236}">
              <a16:creationId xmlns:a16="http://schemas.microsoft.com/office/drawing/2014/main" id="{00000000-0008-0000-0000-0000066B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99" name="Line 185">
          <a:extLst>
            <a:ext uri="{FF2B5EF4-FFF2-40B4-BE49-F238E27FC236}">
              <a16:creationId xmlns:a16="http://schemas.microsoft.com/office/drawing/2014/main" id="{00000000-0008-0000-0000-0000076B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400" name="Line 186">
          <a:extLst>
            <a:ext uri="{FF2B5EF4-FFF2-40B4-BE49-F238E27FC236}">
              <a16:creationId xmlns:a16="http://schemas.microsoft.com/office/drawing/2014/main" id="{00000000-0008-0000-0000-0000086B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401" name="Line 187">
          <a:extLst>
            <a:ext uri="{FF2B5EF4-FFF2-40B4-BE49-F238E27FC236}">
              <a16:creationId xmlns:a16="http://schemas.microsoft.com/office/drawing/2014/main" id="{00000000-0008-0000-0000-0000096B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402" name="Line 188">
          <a:extLst>
            <a:ext uri="{FF2B5EF4-FFF2-40B4-BE49-F238E27FC236}">
              <a16:creationId xmlns:a16="http://schemas.microsoft.com/office/drawing/2014/main" id="{00000000-0008-0000-0000-00000A6B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403" name="Line 189">
          <a:extLst>
            <a:ext uri="{FF2B5EF4-FFF2-40B4-BE49-F238E27FC236}">
              <a16:creationId xmlns:a16="http://schemas.microsoft.com/office/drawing/2014/main" id="{00000000-0008-0000-0000-00000B6B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404" name="Line 190">
          <a:extLst>
            <a:ext uri="{FF2B5EF4-FFF2-40B4-BE49-F238E27FC236}">
              <a16:creationId xmlns:a16="http://schemas.microsoft.com/office/drawing/2014/main" id="{00000000-0008-0000-0000-00000C6B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405" name="Line 191">
          <a:extLst>
            <a:ext uri="{FF2B5EF4-FFF2-40B4-BE49-F238E27FC236}">
              <a16:creationId xmlns:a16="http://schemas.microsoft.com/office/drawing/2014/main" id="{00000000-0008-0000-0000-00000D6B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406" name="Line 192">
          <a:extLst>
            <a:ext uri="{FF2B5EF4-FFF2-40B4-BE49-F238E27FC236}">
              <a16:creationId xmlns:a16="http://schemas.microsoft.com/office/drawing/2014/main" id="{00000000-0008-0000-0000-00000E6B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407" name="Line 193">
          <a:extLst>
            <a:ext uri="{FF2B5EF4-FFF2-40B4-BE49-F238E27FC236}">
              <a16:creationId xmlns:a16="http://schemas.microsoft.com/office/drawing/2014/main" id="{00000000-0008-0000-0000-00000F6B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408" name="Line 194">
          <a:extLst>
            <a:ext uri="{FF2B5EF4-FFF2-40B4-BE49-F238E27FC236}">
              <a16:creationId xmlns:a16="http://schemas.microsoft.com/office/drawing/2014/main" id="{00000000-0008-0000-0000-0000106B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409" name="Line 195">
          <a:extLst>
            <a:ext uri="{FF2B5EF4-FFF2-40B4-BE49-F238E27FC236}">
              <a16:creationId xmlns:a16="http://schemas.microsoft.com/office/drawing/2014/main" id="{00000000-0008-0000-0000-0000116B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410" name="Line 196">
          <a:extLst>
            <a:ext uri="{FF2B5EF4-FFF2-40B4-BE49-F238E27FC236}">
              <a16:creationId xmlns:a16="http://schemas.microsoft.com/office/drawing/2014/main" id="{00000000-0008-0000-0000-0000126B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196" name="Line 1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197" name="Line 2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198" name="Line 2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199" name="Line 3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0" name="Line 3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1" name="Line 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2" name="Line 4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3" name="Line 4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4" name="Line 5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5" name="Line 5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6" name="Line 5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7" name="Line 6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8" name="Line 6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9" name="Line 7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0" name="Line 7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1" name="Line 7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2" name="Line 8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3" name="Line 86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4" name="Line 89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5" name="Line 9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6" name="Line 9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7" name="Line 10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8" name="Line 10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9" name="Line 10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0" name="Line 11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1" name="Line 116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2" name="Line 12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3" name="Line 12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4" name="Line 12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5" name="Line 13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6" name="Line 13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7" name="Line 14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8" name="Line 14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9" name="Line 14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30" name="Line 15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1" name="Line 15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2" name="Line 16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3" name="Line 16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4" name="Line 16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35" name="Line 17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6" name="Line 17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37" name="Line 18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8" name="Line 18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39" name="Line 18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0" name="Line 19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41" name="Line 197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2" name="Line 20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3" name="Line 20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4" name="Line 1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5" name="Line 2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6" name="Line 2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7" name="Line 3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8" name="Line 3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9" name="Line 3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0" name="Line 4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1" name="Line 47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2" name="Line 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3" name="Line 55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4" name="Line 5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5" name="Line 6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6" name="Line 6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7" name="Line 7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8" name="Line 74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9" name="Line 7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0" name="Line 8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1" name="Line 8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2" name="Line 8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3" name="Line 9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4" name="Line 97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5" name="Line 10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6" name="Line 1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7" name="Line 10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8" name="Line 11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9" name="Line 116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0" name="Line 120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1" name="Line 12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2" name="Line 12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3" name="Line 13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4" name="Line 136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5" name="Line 140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6" name="Line 14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7" name="Line 14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78" name="Line 15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9" name="Line 15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0" name="Line 16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1" name="Line 16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2" name="Line 16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83" name="Line 17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4" name="Line 177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85" name="Line 18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6" name="Line 1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87" name="Line 18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8" name="Line 19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89" name="Line 19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0" name="Line 200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1" name="Line 20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2" name="Line 1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3" name="Line 2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4" name="Line 27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5" name="Line 3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6" name="Line 3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7" name="Line 39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8" name="Line 4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9" name="Line 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0" name="Line 5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1" name="Line 5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2" name="Line 5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3" name="Line 6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4" name="Line 67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5" name="Line 7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6" name="Line 7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7" name="Line 7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8" name="Line 8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9" name="Line 86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0" name="Line 8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1" name="Line 9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2" name="Line 97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3" name="Line 10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4" name="Line 10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5" name="Line 10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6" name="Line 11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7" name="Line 1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8" name="Line 120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9" name="Line 12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0" name="Line 12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1" name="Line 13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2" name="Line 13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3" name="Line 140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4" name="Line 14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5" name="Line 14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26" name="Line 15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7" name="Line 157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8" name="Line 16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9" name="Line 16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0" name="Line 16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31" name="Line 17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2" name="Line 177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33" name="Line 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4" name="Line 18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35" name="Line 18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6" name="Line 19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37" name="Line 197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8" name="Line 200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9" name="Line 20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0" name="Line 1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1" name="Line 2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2" name="Line 2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3" name="Line 3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4" name="Line 3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5" name="Line 3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6" name="Line 4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7" name="Line 47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8" name="Line 5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9" name="Line 55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0" name="Line 5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1" name="Line 6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2" name="Line 67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3" name="Line 7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4" name="Line 7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5" name="Line 7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6" name="Line 8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7" name="Line 8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8" name="Line 89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9" name="Line 9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0" name="Line 97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1" name="Line 10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2" name="Line 10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3" name="Line 109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4" name="Line 1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5" name="Line 116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6" name="Line 12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7" name="Line 124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8" name="Line 12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9" name="Line 13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0" name="Line 136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1" name="Line 14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2" name="Line 14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3" name="Line 149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74" name="Line 15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5" name="Line 157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6" name="Line 16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7" name="Line 16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8" name="Line 169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79" name="Line 17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0" name="Line 177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81" name="Line 18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2" name="Line 18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83" name="Line 189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4" name="Line 19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85" name="Line 197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6" name="Line 200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7" name="Line 20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8" name="Line 1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9" name="Line 2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0" name="Line 27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1" name="Line 3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2" name="Line 35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3" name="Line 3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4" name="Line 4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5" name="Line 47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6" name="Line 5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7" name="Line 5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8" name="Line 59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9" name="Line 6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0" name="Line 6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1" name="Line 7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2" name="Line 7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3" name="Line 78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4" name="Line 8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5" name="Line 86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6" name="Line 89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7" name="Line 9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8" name="Line 9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9" name="Line 10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0" name="Line 105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1" name="Line 10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2" name="Line 11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3" name="Line 116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4" name="Line 120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5" name="Line 12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6" name="Line 1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7" name="Line 13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8" name="Line 13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9" name="Line 140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0" name="Line 14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1" name="Line 14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422" name="Line 15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3" name="Line 157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4" name="Line 16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5" name="Line 165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6" name="Line 169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427" name="Line 17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8" name="Line 17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429" name="Line 18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30" name="Line 18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431" name="Line 18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32" name="Line 19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433" name="Line 197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34" name="Line 200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35" name="Line 20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71</xdr:row>
      <xdr:rowOff>10583</xdr:rowOff>
    </xdr:from>
    <xdr:to>
      <xdr:col>10</xdr:col>
      <xdr:colOff>338667</xdr:colOff>
      <xdr:row>81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3A2A2FF-D152-31A2-7A0E-902ABA8E3BED}"/>
            </a:ext>
          </a:extLst>
        </xdr:cNvPr>
        <xdr:cNvCxnSpPr/>
      </xdr:nvCxnSpPr>
      <xdr:spPr>
        <a:xfrm>
          <a:off x="31750" y="12964583"/>
          <a:ext cx="10477500" cy="1788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21167</xdr:colOff>
      <xdr:row>71</xdr:row>
      <xdr:rowOff>21167</xdr:rowOff>
    </xdr:from>
    <xdr:to>
      <xdr:col>10</xdr:col>
      <xdr:colOff>296334</xdr:colOff>
      <xdr:row>81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6F46156-64F1-B89A-DB4D-956BB028073A}"/>
            </a:ext>
          </a:extLst>
        </xdr:cNvPr>
        <xdr:cNvCxnSpPr/>
      </xdr:nvCxnSpPr>
      <xdr:spPr>
        <a:xfrm flipV="1">
          <a:off x="21167" y="13051367"/>
          <a:ext cx="10457392" cy="1788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52917</xdr:colOff>
      <xdr:row>441</xdr:row>
      <xdr:rowOff>21166</xdr:rowOff>
    </xdr:from>
    <xdr:to>
      <xdr:col>10</xdr:col>
      <xdr:colOff>296334</xdr:colOff>
      <xdr:row>460</xdr:row>
      <xdr:rowOff>158750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247A082-5EAE-11AA-8F2D-AD263222008F}"/>
            </a:ext>
          </a:extLst>
        </xdr:cNvPr>
        <xdr:cNvCxnSpPr/>
      </xdr:nvCxnSpPr>
      <xdr:spPr>
        <a:xfrm>
          <a:off x="52917" y="79544333"/>
          <a:ext cx="10414000" cy="3556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42333</xdr:colOff>
      <xdr:row>441</xdr:row>
      <xdr:rowOff>42333</xdr:rowOff>
    </xdr:from>
    <xdr:to>
      <xdr:col>10</xdr:col>
      <xdr:colOff>328084</xdr:colOff>
      <xdr:row>460</xdr:row>
      <xdr:rowOff>158750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9C38A3F-4CA1-0104-C491-2F2DC1E08414}"/>
            </a:ext>
          </a:extLst>
        </xdr:cNvPr>
        <xdr:cNvCxnSpPr/>
      </xdr:nvCxnSpPr>
      <xdr:spPr>
        <a:xfrm flipV="1">
          <a:off x="42333" y="79565500"/>
          <a:ext cx="10456334" cy="3534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52917</xdr:colOff>
      <xdr:row>463</xdr:row>
      <xdr:rowOff>21167</xdr:rowOff>
    </xdr:from>
    <xdr:to>
      <xdr:col>10</xdr:col>
      <xdr:colOff>285750</xdr:colOff>
      <xdr:row>482</xdr:row>
      <xdr:rowOff>137583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7F681E8-EC49-9501-4DD8-A228463348C9}"/>
            </a:ext>
          </a:extLst>
        </xdr:cNvPr>
        <xdr:cNvCxnSpPr/>
      </xdr:nvCxnSpPr>
      <xdr:spPr>
        <a:xfrm>
          <a:off x="52917" y="83502500"/>
          <a:ext cx="10403416" cy="3534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31750</xdr:colOff>
      <xdr:row>464</xdr:row>
      <xdr:rowOff>169333</xdr:rowOff>
    </xdr:from>
    <xdr:to>
      <xdr:col>10</xdr:col>
      <xdr:colOff>338667</xdr:colOff>
      <xdr:row>483</xdr:row>
      <xdr:rowOff>10583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27F14E6-3FDF-3665-0769-7C22367DB5E6}"/>
            </a:ext>
          </a:extLst>
        </xdr:cNvPr>
        <xdr:cNvCxnSpPr/>
      </xdr:nvCxnSpPr>
      <xdr:spPr>
        <a:xfrm flipV="1">
          <a:off x="31750" y="83830583"/>
          <a:ext cx="10477500" cy="32596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74083</xdr:colOff>
      <xdr:row>485</xdr:row>
      <xdr:rowOff>21167</xdr:rowOff>
    </xdr:from>
    <xdr:to>
      <xdr:col>10</xdr:col>
      <xdr:colOff>243417</xdr:colOff>
      <xdr:row>504</xdr:row>
      <xdr:rowOff>148166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D8F36DC0-AA0A-85AA-D6E3-33F6DE026F99}"/>
            </a:ext>
          </a:extLst>
        </xdr:cNvPr>
        <xdr:cNvCxnSpPr/>
      </xdr:nvCxnSpPr>
      <xdr:spPr>
        <a:xfrm>
          <a:off x="74083" y="87460667"/>
          <a:ext cx="10339917" cy="354541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52917</xdr:colOff>
      <xdr:row>485</xdr:row>
      <xdr:rowOff>42333</xdr:rowOff>
    </xdr:from>
    <xdr:to>
      <xdr:col>10</xdr:col>
      <xdr:colOff>285750</xdr:colOff>
      <xdr:row>504</xdr:row>
      <xdr:rowOff>148166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3B4A8C4-F71D-D6B8-CC15-BBEA905FC9D1}"/>
            </a:ext>
          </a:extLst>
        </xdr:cNvPr>
        <xdr:cNvCxnSpPr/>
      </xdr:nvCxnSpPr>
      <xdr:spPr>
        <a:xfrm flipV="1">
          <a:off x="52917" y="87481833"/>
          <a:ext cx="10403416" cy="352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84667</xdr:colOff>
      <xdr:row>507</xdr:row>
      <xdr:rowOff>52916</xdr:rowOff>
    </xdr:from>
    <xdr:to>
      <xdr:col>10</xdr:col>
      <xdr:colOff>306917</xdr:colOff>
      <xdr:row>526</xdr:row>
      <xdr:rowOff>127000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3A8ADD3-AFAD-B31A-3164-B3961B29E526}"/>
            </a:ext>
          </a:extLst>
        </xdr:cNvPr>
        <xdr:cNvCxnSpPr/>
      </xdr:nvCxnSpPr>
      <xdr:spPr>
        <a:xfrm>
          <a:off x="84667" y="91450583"/>
          <a:ext cx="10392833" cy="349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84667</xdr:colOff>
      <xdr:row>507</xdr:row>
      <xdr:rowOff>84666</xdr:rowOff>
    </xdr:from>
    <xdr:to>
      <xdr:col>10</xdr:col>
      <xdr:colOff>285750</xdr:colOff>
      <xdr:row>526</xdr:row>
      <xdr:rowOff>127000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0364E08-7035-9E65-68C8-5B991D790821}"/>
            </a:ext>
          </a:extLst>
        </xdr:cNvPr>
        <xdr:cNvCxnSpPr/>
      </xdr:nvCxnSpPr>
      <xdr:spPr>
        <a:xfrm flipV="1">
          <a:off x="84667" y="91482333"/>
          <a:ext cx="10371666" cy="3460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42333</xdr:colOff>
      <xdr:row>83</xdr:row>
      <xdr:rowOff>42333</xdr:rowOff>
    </xdr:from>
    <xdr:to>
      <xdr:col>10</xdr:col>
      <xdr:colOff>243417</xdr:colOff>
      <xdr:row>92</xdr:row>
      <xdr:rowOff>127000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645B206-6E66-DF0E-8935-CD024DFB77C4}"/>
            </a:ext>
          </a:extLst>
        </xdr:cNvPr>
        <xdr:cNvCxnSpPr/>
      </xdr:nvCxnSpPr>
      <xdr:spPr>
        <a:xfrm>
          <a:off x="42333" y="15155333"/>
          <a:ext cx="10371667" cy="1703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74083</xdr:colOff>
      <xdr:row>83</xdr:row>
      <xdr:rowOff>84667</xdr:rowOff>
    </xdr:from>
    <xdr:to>
      <xdr:col>10</xdr:col>
      <xdr:colOff>254000</xdr:colOff>
      <xdr:row>92</xdr:row>
      <xdr:rowOff>148167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88CC4CD-8C3E-DAF5-BFAB-E9A2E90738FC}"/>
            </a:ext>
          </a:extLst>
        </xdr:cNvPr>
        <xdr:cNvCxnSpPr/>
      </xdr:nvCxnSpPr>
      <xdr:spPr>
        <a:xfrm flipV="1">
          <a:off x="74083" y="15197667"/>
          <a:ext cx="10350500" cy="1682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63500</xdr:colOff>
      <xdr:row>95</xdr:row>
      <xdr:rowOff>42333</xdr:rowOff>
    </xdr:from>
    <xdr:to>
      <xdr:col>10</xdr:col>
      <xdr:colOff>264584</xdr:colOff>
      <xdr:row>110</xdr:row>
      <xdr:rowOff>105833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11AD66-7906-C1D6-C378-F5A894277C08}"/>
            </a:ext>
          </a:extLst>
        </xdr:cNvPr>
        <xdr:cNvCxnSpPr/>
      </xdr:nvCxnSpPr>
      <xdr:spPr>
        <a:xfrm>
          <a:off x="63500" y="17314333"/>
          <a:ext cx="10371667" cy="2762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63500</xdr:colOff>
      <xdr:row>95</xdr:row>
      <xdr:rowOff>95250</xdr:rowOff>
    </xdr:from>
    <xdr:to>
      <xdr:col>10</xdr:col>
      <xdr:colOff>211667</xdr:colOff>
      <xdr:row>110</xdr:row>
      <xdr:rowOff>148167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AA19A324-5F4B-52C9-6097-C9D7DF94ECD6}"/>
            </a:ext>
          </a:extLst>
        </xdr:cNvPr>
        <xdr:cNvCxnSpPr/>
      </xdr:nvCxnSpPr>
      <xdr:spPr>
        <a:xfrm flipV="1">
          <a:off x="63500" y="17367250"/>
          <a:ext cx="10318750" cy="27516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63500</xdr:colOff>
      <xdr:row>113</xdr:row>
      <xdr:rowOff>52917</xdr:rowOff>
    </xdr:from>
    <xdr:to>
      <xdr:col>10</xdr:col>
      <xdr:colOff>211667</xdr:colOff>
      <xdr:row>122</xdr:row>
      <xdr:rowOff>127000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43FCA659-438C-BFFA-0C9F-97CE8AC8665C}"/>
            </a:ext>
          </a:extLst>
        </xdr:cNvPr>
        <xdr:cNvCxnSpPr/>
      </xdr:nvCxnSpPr>
      <xdr:spPr>
        <a:xfrm>
          <a:off x="63500" y="20563417"/>
          <a:ext cx="10318750" cy="1693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74083</xdr:colOff>
      <xdr:row>113</xdr:row>
      <xdr:rowOff>63500</xdr:rowOff>
    </xdr:from>
    <xdr:to>
      <xdr:col>10</xdr:col>
      <xdr:colOff>296334</xdr:colOff>
      <xdr:row>122</xdr:row>
      <xdr:rowOff>158750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F8837B86-724F-3EED-865A-8E91277D983A}"/>
            </a:ext>
          </a:extLst>
        </xdr:cNvPr>
        <xdr:cNvCxnSpPr/>
      </xdr:nvCxnSpPr>
      <xdr:spPr>
        <a:xfrm flipV="1">
          <a:off x="74083" y="20574000"/>
          <a:ext cx="10392834" cy="1714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84667</xdr:colOff>
      <xdr:row>125</xdr:row>
      <xdr:rowOff>63500</xdr:rowOff>
    </xdr:from>
    <xdr:to>
      <xdr:col>10</xdr:col>
      <xdr:colOff>254000</xdr:colOff>
      <xdr:row>134</xdr:row>
      <xdr:rowOff>127000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4516C194-BE13-8705-C647-25865B349A2D}"/>
            </a:ext>
          </a:extLst>
        </xdr:cNvPr>
        <xdr:cNvCxnSpPr/>
      </xdr:nvCxnSpPr>
      <xdr:spPr>
        <a:xfrm>
          <a:off x="84667" y="22733000"/>
          <a:ext cx="10339916" cy="1682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63500</xdr:colOff>
      <xdr:row>125</xdr:row>
      <xdr:rowOff>10583</xdr:rowOff>
    </xdr:from>
    <xdr:to>
      <xdr:col>10</xdr:col>
      <xdr:colOff>306917</xdr:colOff>
      <xdr:row>134</xdr:row>
      <xdr:rowOff>116417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2162C31F-460F-6872-9C7F-277F607A729B}"/>
            </a:ext>
          </a:extLst>
        </xdr:cNvPr>
        <xdr:cNvCxnSpPr/>
      </xdr:nvCxnSpPr>
      <xdr:spPr>
        <a:xfrm flipV="1">
          <a:off x="63500" y="22680083"/>
          <a:ext cx="10414000" cy="1725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84667</xdr:colOff>
      <xdr:row>137</xdr:row>
      <xdr:rowOff>25400</xdr:rowOff>
    </xdr:from>
    <xdr:to>
      <xdr:col>10</xdr:col>
      <xdr:colOff>254000</xdr:colOff>
      <xdr:row>146</xdr:row>
      <xdr:rowOff>88900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7C95947-11D4-4F7C-AC7B-CE84D349E5AA}"/>
            </a:ext>
          </a:extLst>
        </xdr:cNvPr>
        <xdr:cNvCxnSpPr/>
      </xdr:nvCxnSpPr>
      <xdr:spPr>
        <a:xfrm>
          <a:off x="84667" y="24561800"/>
          <a:ext cx="9338733" cy="1663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63500</xdr:colOff>
      <xdr:row>136</xdr:row>
      <xdr:rowOff>150283</xdr:rowOff>
    </xdr:from>
    <xdr:to>
      <xdr:col>10</xdr:col>
      <xdr:colOff>306917</xdr:colOff>
      <xdr:row>146</xdr:row>
      <xdr:rowOff>78317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E822EE8-61C4-4F03-A64D-FCA18DFCE2B5}"/>
            </a:ext>
          </a:extLst>
        </xdr:cNvPr>
        <xdr:cNvCxnSpPr/>
      </xdr:nvCxnSpPr>
      <xdr:spPr>
        <a:xfrm flipV="1">
          <a:off x="63500" y="24508883"/>
          <a:ext cx="9412817" cy="17060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21332;&#20250;&#31309;&#31639;&#12305;\&#21332;&#20250;&#31309;&#31639;R7\R7-14%20&#19968;&#20301;&#20195;&#2038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\Nas\nakamura\&#31309;&#31639;&#36039;&#26009;\&#24314;&#31689;&#21336;&#20385;(&#20196;&#21644;&#65298;&#24180;)\&#20196;&#21644;2&#24180;&#24230;&#24230;&#24314;&#31689;&#21336;&#203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21332;&#20250;&#31309;&#31639;&#12305;\&#21332;&#20250;&#31309;&#31639;R7\&#20196;&#21644;4&#24180;&#24230;&#24314;&#31689;&#21336;&#2038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21332;&#20250;&#31309;&#31639;&#12305;\&#21332;&#20250;&#31309;&#31639;R7\&#20196;&#21644;3&#24180;&#24230;&#24314;&#31689;&#21336;&#2038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304;&#31309;&#31639;&#12305;\&#12304;&#22522;&#26412;&#26360;&#24335;&#12305;\&#25968;&#37327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31309;&#31639;&#12305;\&#39340;&#22580;&#35373;&#35336;\R0706&#21021;&#29417;&#20445;&#32946;&#25152;\&#21021;&#29417;&#20445;&#32946;&#25152;&#12288;&#31309;&#31639;&#35519;&#2636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21332;&#20250;&#31309;&#31639;&#12305;\&#21332;&#20250;&#31309;&#31639;R7\A%20&#24314;&#31689;&#21336;&#203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21332;&#20250;&#31309;&#31639;&#12305;\&#21332;&#20250;&#31309;&#31639;R7\&#20196;&#21644;5&#24180;&#24230;&#24314;&#31689;&#21336;&#203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表紙"/>
      <sheetName val="労務費"/>
      <sheetName val="建築単価"/>
      <sheetName val="No1"/>
      <sheetName val="No2"/>
      <sheetName val="受変電設備"/>
      <sheetName val="Ｔｒ歩掛"/>
      <sheetName val="PAS比較表"/>
      <sheetName val="発電機"/>
      <sheetName val="Ｃubｺﾝｸﾘｰﾄ基礎"/>
      <sheetName val="ｺﾝｸﾘｰﾄ柱"/>
      <sheetName val="支線ﾒｯｾﾝｼﾞｬｰ"/>
      <sheetName val="ポール基礎"/>
      <sheetName val="防水鋳鉄管"/>
      <sheetName val="管口耐火止水"/>
      <sheetName val="吊り物"/>
      <sheetName val="電極ＬＦ"/>
      <sheetName val="架空配線"/>
      <sheetName val="屋上ﾏｽﾄ"/>
      <sheetName val="穴あけカッター補修等"/>
      <sheetName val="はつり貫通等"/>
      <sheetName val="貫通コア抜き"/>
      <sheetName val="避雷針"/>
      <sheetName val="ハンドホール"/>
      <sheetName val="掘削埋め戻し"/>
      <sheetName val="塗装費１"/>
      <sheetName val="塗装費２"/>
      <sheetName val="塗装費３"/>
      <sheetName val="撤去費"/>
    </sheetNames>
    <sheetDataSet>
      <sheetData sheetId="0" refreshError="1"/>
      <sheetData sheetId="1" refreshError="1"/>
      <sheetData sheetId="2">
        <row r="2">
          <cell r="C2" t="str">
            <v>令和</v>
          </cell>
        </row>
        <row r="3">
          <cell r="N3">
            <v>1.04</v>
          </cell>
        </row>
        <row r="4">
          <cell r="E4">
            <v>29600</v>
          </cell>
        </row>
        <row r="5">
          <cell r="E5">
            <v>27500</v>
          </cell>
        </row>
      </sheetData>
      <sheetData sheetId="3">
        <row r="4">
          <cell r="D4">
            <v>13500</v>
          </cell>
        </row>
      </sheetData>
      <sheetData sheetId="4">
        <row r="7">
          <cell r="B7" t="str">
            <v>表 M1-1-72　コンクリート工事</v>
          </cell>
        </row>
        <row r="59">
          <cell r="B59" t="str">
            <v>表 M1-1-73　その他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1">
          <cell r="M21">
            <v>4370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労務費"/>
      <sheetName val="建築単価"/>
      <sheetName val="No1"/>
      <sheetName val="No2"/>
      <sheetName val="単価（積算数量調書貼付用）"/>
      <sheetName val="No3未完成"/>
    </sheetNames>
    <sheetDataSet>
      <sheetData sheetId="0"/>
      <sheetData sheetId="1"/>
      <sheetData sheetId="2"/>
      <sheetData sheetId="3"/>
      <sheetData sheetId="4"/>
      <sheetData sheetId="5">
        <row r="150">
          <cell r="H150">
            <v>0.23</v>
          </cell>
        </row>
        <row r="155">
          <cell r="H155">
            <v>0.25</v>
          </cell>
        </row>
        <row r="157">
          <cell r="H157">
            <v>0.25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労務費"/>
      <sheetName val="建築単価"/>
      <sheetName val="No1"/>
      <sheetName val="No2"/>
      <sheetName val="単価（積算数量調書貼付用）"/>
      <sheetName val="No3未完成"/>
    </sheetNames>
    <sheetDataSet>
      <sheetData sheetId="0" refreshError="1"/>
      <sheetData sheetId="1" refreshError="1">
        <row r="5">
          <cell r="B5" t="str">
            <v>特殊作業員</v>
          </cell>
          <cell r="C5" t="str">
            <v>人</v>
          </cell>
          <cell r="D5">
            <v>24700</v>
          </cell>
          <cell r="E5">
            <v>24700</v>
          </cell>
          <cell r="F5" t="str">
            <v>令和4年　公共工事設計労務単価</v>
          </cell>
        </row>
        <row r="6">
          <cell r="B6" t="str">
            <v>普通作業員</v>
          </cell>
          <cell r="C6" t="str">
            <v>人</v>
          </cell>
          <cell r="D6">
            <v>22200</v>
          </cell>
          <cell r="E6">
            <v>22200</v>
          </cell>
          <cell r="F6" t="str">
            <v>令和4年　公共工事設計労務単価</v>
          </cell>
        </row>
        <row r="7">
          <cell r="B7" t="str">
            <v>軽作業員</v>
          </cell>
          <cell r="C7" t="str">
            <v>人</v>
          </cell>
          <cell r="D7">
            <v>14900</v>
          </cell>
          <cell r="E7">
            <v>14900</v>
          </cell>
          <cell r="F7" t="str">
            <v>令和4年　公共工事設計労務単価</v>
          </cell>
        </row>
        <row r="8">
          <cell r="B8" t="str">
            <v>造園工</v>
          </cell>
          <cell r="C8" t="str">
            <v>人</v>
          </cell>
          <cell r="D8">
            <v>21400</v>
          </cell>
          <cell r="E8">
            <v>21400</v>
          </cell>
          <cell r="F8" t="str">
            <v>令和4年　公共工事設計労務単価</v>
          </cell>
        </row>
        <row r="9">
          <cell r="B9" t="str">
            <v>法面工</v>
          </cell>
          <cell r="C9" t="str">
            <v>人</v>
          </cell>
          <cell r="D9">
            <v>27400</v>
          </cell>
          <cell r="E9">
            <v>27400</v>
          </cell>
          <cell r="F9" t="str">
            <v>令和4年　公共工事設計労務単価</v>
          </cell>
        </row>
        <row r="10">
          <cell r="B10" t="str">
            <v>とび工</v>
          </cell>
          <cell r="C10" t="str">
            <v>人</v>
          </cell>
          <cell r="D10">
            <v>24900</v>
          </cell>
          <cell r="E10">
            <v>24900</v>
          </cell>
          <cell r="F10" t="str">
            <v>令和4年　公共工事設計労務単価</v>
          </cell>
        </row>
        <row r="11">
          <cell r="B11" t="str">
            <v>石工</v>
          </cell>
          <cell r="C11" t="str">
            <v>人</v>
          </cell>
          <cell r="D11">
            <v>27100</v>
          </cell>
          <cell r="E11">
            <v>27100</v>
          </cell>
          <cell r="F11" t="str">
            <v>令和4年　公共工事設計労務単価</v>
          </cell>
        </row>
        <row r="12">
          <cell r="B12" t="str">
            <v>ブロック工</v>
          </cell>
          <cell r="C12" t="str">
            <v>人</v>
          </cell>
          <cell r="D12">
            <v>24900</v>
          </cell>
          <cell r="E12">
            <v>24900</v>
          </cell>
          <cell r="F12" t="str">
            <v>令和4年　公共工事設計労務単価</v>
          </cell>
        </row>
        <row r="13">
          <cell r="B13" t="str">
            <v>電工</v>
          </cell>
          <cell r="C13" t="str">
            <v>人</v>
          </cell>
          <cell r="D13">
            <v>24100</v>
          </cell>
          <cell r="E13">
            <v>24100</v>
          </cell>
          <cell r="F13" t="str">
            <v>令和4年　公共工事設計労務単価</v>
          </cell>
        </row>
        <row r="14">
          <cell r="B14" t="str">
            <v>鉄筋工</v>
          </cell>
          <cell r="C14" t="str">
            <v>人</v>
          </cell>
          <cell r="D14">
            <v>25900</v>
          </cell>
          <cell r="E14">
            <v>25900</v>
          </cell>
          <cell r="F14" t="str">
            <v>令和4年　公共工事設計労務単価</v>
          </cell>
        </row>
        <row r="15">
          <cell r="B15" t="str">
            <v>鉄骨工</v>
          </cell>
          <cell r="C15" t="str">
            <v>人</v>
          </cell>
          <cell r="D15">
            <v>26000</v>
          </cell>
          <cell r="E15">
            <v>26000</v>
          </cell>
          <cell r="F15" t="str">
            <v>令和4年　公共工事設計労務単価</v>
          </cell>
        </row>
        <row r="16">
          <cell r="B16" t="str">
            <v>塗装工</v>
          </cell>
          <cell r="C16" t="str">
            <v>人</v>
          </cell>
          <cell r="D16">
            <v>28700</v>
          </cell>
          <cell r="E16">
            <v>28700</v>
          </cell>
          <cell r="F16" t="str">
            <v>令和4年　公共工事設計労務単価</v>
          </cell>
        </row>
        <row r="17">
          <cell r="B17" t="str">
            <v>溶接工</v>
          </cell>
          <cell r="C17" t="str">
            <v>人</v>
          </cell>
          <cell r="D17">
            <v>30800</v>
          </cell>
          <cell r="E17">
            <v>30800</v>
          </cell>
          <cell r="F17" t="str">
            <v>令和4年　公共工事設計労務単価</v>
          </cell>
        </row>
        <row r="18">
          <cell r="B18" t="str">
            <v>特殊運転手</v>
          </cell>
          <cell r="C18" t="str">
            <v>人</v>
          </cell>
          <cell r="D18">
            <v>25300</v>
          </cell>
          <cell r="E18">
            <v>25300</v>
          </cell>
          <cell r="F18" t="str">
            <v>令和4年　公共工事設計労務単価</v>
          </cell>
        </row>
        <row r="19">
          <cell r="B19" t="str">
            <v>一般運転手</v>
          </cell>
          <cell r="C19" t="str">
            <v>人</v>
          </cell>
          <cell r="D19">
            <v>22000</v>
          </cell>
          <cell r="E19">
            <v>22000</v>
          </cell>
          <cell r="F19" t="str">
            <v>令和4年　公共工事設計労務単価</v>
          </cell>
        </row>
        <row r="20">
          <cell r="B20" t="str">
            <v>潜かん工</v>
          </cell>
          <cell r="C20" t="str">
            <v>人</v>
          </cell>
          <cell r="D20">
            <v>31200</v>
          </cell>
          <cell r="E20">
            <v>31200</v>
          </cell>
          <cell r="F20" t="str">
            <v>令和4年　公共工事設計労務単価</v>
          </cell>
        </row>
        <row r="21">
          <cell r="B21" t="str">
            <v>潜かん世話役</v>
          </cell>
          <cell r="C21" t="str">
            <v>人</v>
          </cell>
          <cell r="D21">
            <v>37000</v>
          </cell>
          <cell r="E21">
            <v>37000</v>
          </cell>
          <cell r="F21" t="str">
            <v>令和4年　公共工事設計労務単価</v>
          </cell>
        </row>
        <row r="22">
          <cell r="B22" t="str">
            <v>削岩工</v>
          </cell>
          <cell r="C22" t="str">
            <v>人</v>
          </cell>
          <cell r="D22">
            <v>31400</v>
          </cell>
          <cell r="E22">
            <v>31400</v>
          </cell>
          <cell r="F22" t="str">
            <v>令和4年　公共工事設計労務単価</v>
          </cell>
        </row>
        <row r="23">
          <cell r="B23" t="str">
            <v>トンネル特殊工</v>
          </cell>
          <cell r="C23" t="str">
            <v>人</v>
          </cell>
          <cell r="D23">
            <v>32200</v>
          </cell>
          <cell r="E23">
            <v>32200</v>
          </cell>
          <cell r="F23" t="str">
            <v>令和4年　公共工事設計労務単価</v>
          </cell>
        </row>
        <row r="24">
          <cell r="B24" t="str">
            <v>トンネル作業員</v>
          </cell>
          <cell r="C24" t="str">
            <v>人</v>
          </cell>
          <cell r="D24">
            <v>25300</v>
          </cell>
          <cell r="E24">
            <v>25300</v>
          </cell>
          <cell r="F24" t="str">
            <v>令和4年　公共工事設計労務単価</v>
          </cell>
        </row>
        <row r="25">
          <cell r="B25" t="str">
            <v>トンネル世話役</v>
          </cell>
          <cell r="C25" t="str">
            <v>人</v>
          </cell>
          <cell r="D25">
            <v>34100</v>
          </cell>
          <cell r="E25">
            <v>34100</v>
          </cell>
          <cell r="F25" t="str">
            <v>令和4年　公共工事設計労務単価</v>
          </cell>
        </row>
        <row r="26">
          <cell r="B26" t="str">
            <v>橋梁特殊工</v>
          </cell>
          <cell r="C26" t="str">
            <v>人</v>
          </cell>
          <cell r="D26">
            <v>30400</v>
          </cell>
          <cell r="E26">
            <v>30400</v>
          </cell>
          <cell r="F26" t="str">
            <v>令和4年　公共工事設計労務単価</v>
          </cell>
        </row>
        <row r="27">
          <cell r="B27" t="str">
            <v>橋梁塗装工</v>
          </cell>
          <cell r="C27" t="str">
            <v>人</v>
          </cell>
          <cell r="D27">
            <v>31200</v>
          </cell>
          <cell r="E27">
            <v>31200</v>
          </cell>
          <cell r="F27" t="str">
            <v>令和4年　公共工事設計労務単価</v>
          </cell>
        </row>
        <row r="28">
          <cell r="B28" t="str">
            <v>橋梁世話役</v>
          </cell>
          <cell r="C28" t="str">
            <v>人</v>
          </cell>
          <cell r="D28">
            <v>34300</v>
          </cell>
          <cell r="E28">
            <v>34300</v>
          </cell>
          <cell r="F28" t="str">
            <v>令和4年　公共工事設計労務単価</v>
          </cell>
        </row>
        <row r="29">
          <cell r="B29" t="str">
            <v>土木一般世話役</v>
          </cell>
          <cell r="C29" t="str">
            <v>人</v>
          </cell>
          <cell r="D29">
            <v>25500</v>
          </cell>
          <cell r="E29">
            <v>25500</v>
          </cell>
          <cell r="F29" t="str">
            <v>令和4年　公共工事設計労務単価</v>
          </cell>
        </row>
        <row r="30">
          <cell r="B30" t="str">
            <v>高級船員</v>
          </cell>
          <cell r="C30" t="str">
            <v>人</v>
          </cell>
          <cell r="D30">
            <v>30400</v>
          </cell>
          <cell r="E30">
            <v>30400</v>
          </cell>
          <cell r="F30" t="str">
            <v>令和4年　公共工事設計労務単価</v>
          </cell>
        </row>
        <row r="31">
          <cell r="B31" t="str">
            <v>普通船員</v>
          </cell>
          <cell r="C31" t="str">
            <v>人</v>
          </cell>
          <cell r="D31">
            <v>24100</v>
          </cell>
          <cell r="E31">
            <v>24100</v>
          </cell>
          <cell r="F31" t="str">
            <v>令和4年　公共工事設計労務単価</v>
          </cell>
        </row>
        <row r="32">
          <cell r="B32" t="str">
            <v>潜水士</v>
          </cell>
          <cell r="C32" t="str">
            <v>人</v>
          </cell>
          <cell r="D32">
            <v>42100</v>
          </cell>
          <cell r="E32">
            <v>42100</v>
          </cell>
          <cell r="F32" t="str">
            <v>令和4年　公共工事設計労務単価</v>
          </cell>
        </row>
        <row r="33">
          <cell r="B33" t="str">
            <v>潜水連絡員</v>
          </cell>
          <cell r="C33" t="str">
            <v>人</v>
          </cell>
          <cell r="D33">
            <v>28900</v>
          </cell>
          <cell r="E33">
            <v>28900</v>
          </cell>
          <cell r="F33" t="str">
            <v>令和4年　公共工事設計労務単価</v>
          </cell>
        </row>
        <row r="34">
          <cell r="B34" t="str">
            <v>潜水送気員</v>
          </cell>
          <cell r="C34" t="str">
            <v>人</v>
          </cell>
          <cell r="D34">
            <v>28400</v>
          </cell>
          <cell r="E34">
            <v>28400</v>
          </cell>
          <cell r="F34" t="str">
            <v>令和4年　公共工事設計労務単価</v>
          </cell>
        </row>
        <row r="35">
          <cell r="B35" t="str">
            <v>山林砂防工</v>
          </cell>
          <cell r="C35" t="str">
            <v>人</v>
          </cell>
          <cell r="D35">
            <v>26900</v>
          </cell>
          <cell r="E35">
            <v>26900</v>
          </cell>
          <cell r="F35" t="str">
            <v>令和4年　公共工事設計労務単価</v>
          </cell>
        </row>
        <row r="36">
          <cell r="B36" t="str">
            <v>軌道工</v>
          </cell>
          <cell r="C36" t="str">
            <v>人</v>
          </cell>
          <cell r="D36">
            <v>46600</v>
          </cell>
          <cell r="E36">
            <v>46600</v>
          </cell>
          <cell r="F36" t="str">
            <v>令和4年　公共工事設計労務単価</v>
          </cell>
        </row>
        <row r="37">
          <cell r="B37" t="str">
            <v>型枠工</v>
          </cell>
          <cell r="C37" t="str">
            <v>人</v>
          </cell>
          <cell r="D37">
            <v>26600</v>
          </cell>
          <cell r="E37">
            <v>26600</v>
          </cell>
          <cell r="F37" t="str">
            <v>令和4年　公共工事設計労務単価</v>
          </cell>
        </row>
        <row r="38">
          <cell r="B38" t="str">
            <v>大工</v>
          </cell>
          <cell r="C38" t="str">
            <v>人</v>
          </cell>
          <cell r="D38">
            <v>25700</v>
          </cell>
          <cell r="E38">
            <v>25700</v>
          </cell>
          <cell r="F38" t="str">
            <v>令和4年　公共工事設計労務単価</v>
          </cell>
        </row>
        <row r="39">
          <cell r="B39" t="str">
            <v>左官</v>
          </cell>
          <cell r="C39" t="str">
            <v>人</v>
          </cell>
          <cell r="D39">
            <v>27000</v>
          </cell>
          <cell r="E39">
            <v>27000</v>
          </cell>
          <cell r="F39" t="str">
            <v>令和4年　公共工事設計労務単価</v>
          </cell>
        </row>
        <row r="40">
          <cell r="B40" t="str">
            <v>配管工</v>
          </cell>
          <cell r="C40" t="str">
            <v>人</v>
          </cell>
          <cell r="D40">
            <v>22900</v>
          </cell>
          <cell r="E40">
            <v>22900</v>
          </cell>
          <cell r="F40" t="str">
            <v>令和4年　公共工事設計労務単価</v>
          </cell>
        </row>
        <row r="41">
          <cell r="B41" t="str">
            <v>はつり工</v>
          </cell>
          <cell r="C41" t="str">
            <v>人</v>
          </cell>
          <cell r="D41">
            <v>25600</v>
          </cell>
          <cell r="E41">
            <v>25600</v>
          </cell>
          <cell r="F41" t="str">
            <v>令和4年　公共工事設計労務単価</v>
          </cell>
        </row>
        <row r="42">
          <cell r="B42" t="str">
            <v>防水工</v>
          </cell>
          <cell r="C42" t="str">
            <v>人</v>
          </cell>
          <cell r="D42">
            <v>27400</v>
          </cell>
          <cell r="E42">
            <v>27400</v>
          </cell>
          <cell r="F42" t="str">
            <v>令和4年　公共工事設計労務単価</v>
          </cell>
        </row>
        <row r="43">
          <cell r="B43" t="str">
            <v>板金工</v>
          </cell>
          <cell r="C43" t="str">
            <v>人</v>
          </cell>
          <cell r="D43">
            <v>28200</v>
          </cell>
          <cell r="E43">
            <v>28200</v>
          </cell>
          <cell r="F43" t="str">
            <v>令和4年　公共工事設計労務単価</v>
          </cell>
        </row>
        <row r="44">
          <cell r="B44" t="str">
            <v>タイル工</v>
          </cell>
          <cell r="C44" t="str">
            <v>人</v>
          </cell>
          <cell r="D44">
            <v>21800</v>
          </cell>
          <cell r="E44"/>
          <cell r="F44" t="str">
            <v>平成31年　公共工事設計労務単価</v>
          </cell>
        </row>
        <row r="45">
          <cell r="B45" t="str">
            <v>サッシ工</v>
          </cell>
          <cell r="C45" t="str">
            <v>人</v>
          </cell>
          <cell r="D45">
            <v>26500</v>
          </cell>
          <cell r="E45">
            <v>26500</v>
          </cell>
          <cell r="F45" t="str">
            <v>令和4年　公共工事設計労務単価</v>
          </cell>
        </row>
        <row r="46">
          <cell r="B46" t="str">
            <v>屋根ふき工</v>
          </cell>
          <cell r="C46" t="str">
            <v>人</v>
          </cell>
          <cell r="D46"/>
          <cell r="E46">
            <v>0</v>
          </cell>
          <cell r="F46" t="str">
            <v>記載なし</v>
          </cell>
        </row>
        <row r="47">
          <cell r="B47" t="str">
            <v>内装工</v>
          </cell>
          <cell r="C47" t="str">
            <v>人</v>
          </cell>
          <cell r="D47">
            <v>28700</v>
          </cell>
          <cell r="E47">
            <v>28700</v>
          </cell>
          <cell r="F47" t="str">
            <v>令和4年　公共工事設計労務単価</v>
          </cell>
        </row>
        <row r="48">
          <cell r="B48" t="str">
            <v>ガラス工</v>
          </cell>
          <cell r="C48" t="str">
            <v>人</v>
          </cell>
          <cell r="D48">
            <v>26400</v>
          </cell>
          <cell r="E48">
            <v>26400</v>
          </cell>
          <cell r="F48" t="str">
            <v>令和4年　公共工事設計労務単価</v>
          </cell>
        </row>
        <row r="49">
          <cell r="B49" t="str">
            <v>建具工</v>
          </cell>
          <cell r="C49" t="str">
            <v>人</v>
          </cell>
          <cell r="D49">
            <v>24300</v>
          </cell>
          <cell r="E49">
            <v>24300</v>
          </cell>
          <cell r="F49" t="str">
            <v>令和4年　公共工事設計労務単価</v>
          </cell>
        </row>
        <row r="50">
          <cell r="B50" t="str">
            <v>ダクト工</v>
          </cell>
          <cell r="C50" t="str">
            <v>人</v>
          </cell>
          <cell r="D50">
            <v>22900</v>
          </cell>
          <cell r="E50">
            <v>22900</v>
          </cell>
          <cell r="F50" t="str">
            <v>令和4年　公共工事設計労務単価</v>
          </cell>
        </row>
        <row r="51">
          <cell r="B51" t="str">
            <v>保温工</v>
          </cell>
          <cell r="C51" t="str">
            <v>人</v>
          </cell>
          <cell r="D51">
            <v>23100</v>
          </cell>
          <cell r="E51">
            <v>23100</v>
          </cell>
          <cell r="F51" t="str">
            <v>令和4年　公共工事設計労務単価</v>
          </cell>
        </row>
        <row r="52">
          <cell r="B52" t="str">
            <v>建築ブロック工</v>
          </cell>
          <cell r="C52" t="str">
            <v>人</v>
          </cell>
          <cell r="D52">
            <v>22800</v>
          </cell>
          <cell r="E52"/>
          <cell r="F52" t="str">
            <v>平成31年　公共工事設計労務単価</v>
          </cell>
        </row>
        <row r="53">
          <cell r="B53" t="str">
            <v>設備機械工</v>
          </cell>
          <cell r="C53" t="str">
            <v>人</v>
          </cell>
          <cell r="D53">
            <v>23300</v>
          </cell>
          <cell r="E53">
            <v>23300</v>
          </cell>
          <cell r="F53" t="str">
            <v>令和4年　公共工事設計労務単価</v>
          </cell>
        </row>
        <row r="54">
          <cell r="B54" t="str">
            <v>交通誘導員　Ａ</v>
          </cell>
          <cell r="C54" t="str">
            <v>人</v>
          </cell>
          <cell r="D54">
            <v>14900</v>
          </cell>
          <cell r="E54">
            <v>14900</v>
          </cell>
          <cell r="F54" t="str">
            <v>令和4年　公共工事設計労務単価</v>
          </cell>
        </row>
        <row r="55">
          <cell r="B55" t="str">
            <v>交通誘導員　Ｂ</v>
          </cell>
          <cell r="C55" t="str">
            <v>人</v>
          </cell>
          <cell r="D55">
            <v>13100</v>
          </cell>
          <cell r="E55">
            <v>13100</v>
          </cell>
          <cell r="F55" t="str">
            <v>令和4年　公共工事設計労務単価</v>
          </cell>
        </row>
        <row r="56">
          <cell r="B56"/>
          <cell r="C56"/>
          <cell r="D56"/>
          <cell r="E56"/>
          <cell r="F56"/>
        </row>
        <row r="57">
          <cell r="B57"/>
          <cell r="C57"/>
          <cell r="D57"/>
          <cell r="E57"/>
          <cell r="F57"/>
        </row>
        <row r="58">
          <cell r="B58"/>
          <cell r="C58"/>
          <cell r="D58"/>
          <cell r="E58"/>
          <cell r="F58"/>
        </row>
        <row r="59">
          <cell r="B59"/>
          <cell r="C59"/>
          <cell r="D59"/>
          <cell r="E59"/>
          <cell r="F59"/>
        </row>
        <row r="60">
          <cell r="B60"/>
          <cell r="C60"/>
          <cell r="D60"/>
          <cell r="E60"/>
          <cell r="F60"/>
        </row>
        <row r="61">
          <cell r="B61"/>
          <cell r="C61"/>
          <cell r="D61"/>
          <cell r="E61"/>
          <cell r="F61"/>
        </row>
        <row r="62">
          <cell r="B62"/>
          <cell r="C62"/>
          <cell r="D62"/>
          <cell r="E62"/>
          <cell r="F62"/>
        </row>
        <row r="63">
          <cell r="B63"/>
          <cell r="C63"/>
          <cell r="D63"/>
          <cell r="E63"/>
          <cell r="F63"/>
        </row>
        <row r="64">
          <cell r="B64"/>
          <cell r="C64"/>
          <cell r="D64"/>
          <cell r="E64"/>
          <cell r="F64"/>
        </row>
        <row r="65">
          <cell r="B65"/>
          <cell r="C65"/>
          <cell r="D65"/>
          <cell r="E65"/>
          <cell r="F65"/>
        </row>
        <row r="66">
          <cell r="B66"/>
          <cell r="C66"/>
          <cell r="D66"/>
          <cell r="E66"/>
          <cell r="F66"/>
        </row>
        <row r="67">
          <cell r="B67"/>
          <cell r="C67"/>
          <cell r="D67"/>
          <cell r="E67"/>
          <cell r="F67"/>
        </row>
        <row r="68">
          <cell r="B68"/>
          <cell r="C68"/>
          <cell r="D68"/>
          <cell r="E68"/>
          <cell r="F68"/>
        </row>
        <row r="69">
          <cell r="B69"/>
          <cell r="C69"/>
          <cell r="D69"/>
          <cell r="E69"/>
          <cell r="F69"/>
        </row>
        <row r="70">
          <cell r="B70"/>
          <cell r="C70"/>
          <cell r="D70"/>
          <cell r="E70"/>
          <cell r="F70"/>
        </row>
        <row r="71">
          <cell r="B71"/>
          <cell r="C71"/>
          <cell r="D71"/>
          <cell r="E71"/>
          <cell r="F71"/>
        </row>
        <row r="72">
          <cell r="B72"/>
          <cell r="C72"/>
          <cell r="D72"/>
          <cell r="E72"/>
          <cell r="F72"/>
        </row>
        <row r="73">
          <cell r="B73"/>
          <cell r="C73"/>
          <cell r="D73"/>
          <cell r="E73"/>
          <cell r="F73"/>
        </row>
        <row r="74">
          <cell r="B74"/>
          <cell r="C74"/>
          <cell r="D74"/>
          <cell r="E74"/>
          <cell r="F74"/>
        </row>
        <row r="75">
          <cell r="B75"/>
          <cell r="C75"/>
          <cell r="D75"/>
          <cell r="E75"/>
          <cell r="F75"/>
        </row>
        <row r="76">
          <cell r="B76"/>
          <cell r="C76"/>
          <cell r="D76"/>
          <cell r="E76"/>
          <cell r="F76"/>
        </row>
        <row r="77">
          <cell r="B77"/>
          <cell r="C77"/>
          <cell r="D77"/>
          <cell r="E77"/>
          <cell r="F77"/>
        </row>
        <row r="78">
          <cell r="B78"/>
          <cell r="C78"/>
          <cell r="D78"/>
          <cell r="E78"/>
          <cell r="F78"/>
        </row>
        <row r="79">
          <cell r="B79"/>
          <cell r="C79"/>
          <cell r="D79"/>
          <cell r="E79"/>
          <cell r="F79"/>
        </row>
        <row r="80">
          <cell r="B80"/>
          <cell r="C80"/>
          <cell r="D80"/>
          <cell r="E80"/>
          <cell r="F80"/>
        </row>
        <row r="81">
          <cell r="B81"/>
          <cell r="C81"/>
          <cell r="D81"/>
          <cell r="E81"/>
          <cell r="F81"/>
        </row>
        <row r="82">
          <cell r="B82"/>
          <cell r="C82"/>
          <cell r="D82"/>
          <cell r="E82"/>
          <cell r="F82"/>
        </row>
        <row r="83">
          <cell r="B83" t="str">
            <v>セメント</v>
          </cell>
          <cell r="C83" t="str">
            <v>Ｋg</v>
          </cell>
          <cell r="D83">
            <v>19</v>
          </cell>
          <cell r="E83">
            <v>19</v>
          </cell>
          <cell r="F83" t="str">
            <v>建設物価 P-80 甲府②③　普通　25Kg　と　積算資料 P-79 甲府②③　普通　25kg の平均値とする。</v>
          </cell>
        </row>
        <row r="84">
          <cell r="B84" t="str">
            <v>砂</v>
          </cell>
          <cell r="C84" t="str">
            <v>ｍ３</v>
          </cell>
          <cell r="D84">
            <v>3630</v>
          </cell>
          <cell r="E84">
            <v>3630</v>
          </cell>
          <cell r="F84" t="str">
            <v>建設物価 P-130 甲府（ｲ） 荒目 洗い　と　積算資料 P-183 甲府　小口　荒目　洗い　ｺﾝｸﾘｰﾄ用砂 の平均値とする。</v>
          </cell>
        </row>
        <row r="85">
          <cell r="B85" t="str">
            <v>砂　（細め）</v>
          </cell>
          <cell r="C85" t="str">
            <v>ｍ３</v>
          </cell>
          <cell r="D85">
            <v>3630</v>
          </cell>
          <cell r="E85">
            <v>3630</v>
          </cell>
          <cell r="F85" t="str">
            <v>建設物価 P-130 甲府（ｲ） 荒目 洗い　と　積算資料 P-183 甲府　小口　荒目　洗い　ｺﾝｸﾘｰﾄ用砂 の平均値とする。</v>
          </cell>
        </row>
        <row r="86">
          <cell r="B86" t="str">
            <v>砂利</v>
          </cell>
          <cell r="C86" t="str">
            <v>ｍ３</v>
          </cell>
          <cell r="D86">
            <v>3230</v>
          </cell>
          <cell r="E86">
            <v>3230</v>
          </cell>
          <cell r="F86" t="str">
            <v>建設物価 P-130 甲府（ｲ） 25mm以下　と　積算資料 P-183 甲府　小口　25mm以下  の平均値とする。</v>
          </cell>
        </row>
        <row r="87">
          <cell r="B87" t="str">
            <v>防水剤</v>
          </cell>
          <cell r="C87" t="str">
            <v>Ｋg</v>
          </cell>
          <cell r="D87">
            <v>530</v>
          </cell>
          <cell r="E87">
            <v>530</v>
          </cell>
          <cell r="F87" t="str">
            <v>建設物価 P-120 全①②　ﾀｲﾄﾚｯｸｽ　と　積算資料 P-201 全①②　ﾀｲﾄﾚｯｸｽ の平均値とする。</v>
          </cell>
        </row>
        <row r="88">
          <cell r="B88" t="str">
            <v>コンクリート　21K 18cm</v>
          </cell>
          <cell r="C88" t="str">
            <v>ｍ３</v>
          </cell>
          <cell r="D88">
            <v>14300</v>
          </cell>
          <cell r="E88">
            <v>14300</v>
          </cell>
          <cell r="F88" t="str">
            <v>建設物価 P-92 甲府①②　21Kｽﾗﾝﾌﾟ18　　と　積算資料 P-100 甲府①②（ｲ）　21Kｽﾗﾝﾌﾟ18　 の平均値とする。</v>
          </cell>
        </row>
        <row r="89">
          <cell r="B89" t="str">
            <v>コンクリート　18K 12cm</v>
          </cell>
          <cell r="C89" t="str">
            <v>ｍ３</v>
          </cell>
          <cell r="D89">
            <v>13800</v>
          </cell>
          <cell r="E89">
            <v>13800</v>
          </cell>
          <cell r="F89" t="str">
            <v>建設物価 P-92 甲府①②　18Kｽﾗﾝﾌﾟ12　　と　積算資料 P-100 甲府①②（ｲ）　18Kｽﾗﾝﾌﾟ12　 の平均値とする。</v>
          </cell>
        </row>
        <row r="90">
          <cell r="B90"/>
          <cell r="C90"/>
          <cell r="D90"/>
          <cell r="E90"/>
          <cell r="F90"/>
        </row>
        <row r="91">
          <cell r="B91" t="str">
            <v>鉄筋　D10  D13</v>
          </cell>
          <cell r="C91" t="str">
            <v>t</v>
          </cell>
          <cell r="D91">
            <v>109000</v>
          </cell>
          <cell r="E91">
            <v>109000</v>
          </cell>
          <cell r="F91" t="str">
            <v>建設物価 P-16 甲府③　D-10-13平均　と　積算資料 P-20 甲府③　D-10-13平均 の平均値とする。</v>
          </cell>
        </row>
        <row r="92">
          <cell r="B92" t="str">
            <v>結束線</v>
          </cell>
          <cell r="C92" t="str">
            <v>Ｋg</v>
          </cell>
          <cell r="D92">
            <v>231</v>
          </cell>
          <cell r="E92">
            <v>231</v>
          </cell>
          <cell r="F92" t="str">
            <v>建設物価 P-56 関東③　0.8mm　なまし鉄線　と　積算資料 P-52 関東③　0.8mm　なまし鉄線 の平均値とする。</v>
          </cell>
        </row>
        <row r="93">
          <cell r="B93" t="str">
            <v>鉄線</v>
          </cell>
          <cell r="C93" t="str">
            <v>Ｋg</v>
          </cell>
          <cell r="D93">
            <v>181</v>
          </cell>
          <cell r="E93">
            <v>181</v>
          </cell>
          <cell r="F93" t="str">
            <v>建設物価 P-56 関東③　4mm　なまし鉄線　と　積算資料 P-52 関東③　4mm　なまし鉄線 の平均値とする。</v>
          </cell>
        </row>
        <row r="94">
          <cell r="B94" t="str">
            <v>くぎ金物</v>
          </cell>
          <cell r="C94" t="str">
            <v>Ｋg</v>
          </cell>
          <cell r="D94">
            <v>393</v>
          </cell>
          <cell r="E94">
            <v>393</v>
          </cell>
          <cell r="F94" t="str">
            <v>建設物価 P-59 関東②　ｺﾝｸﾘｰﾄ用　#12×25　と　積算資料 P-53 全国②　ｺﾝｸﾘｰﾄくぎ　#12×25 の平均値とする。</v>
          </cell>
        </row>
        <row r="95">
          <cell r="B95" t="str">
            <v>合板（厚さ12ｍｍ）ﾗﾜﾝ</v>
          </cell>
          <cell r="C95" t="str">
            <v>ｍ２</v>
          </cell>
          <cell r="D95">
            <v>1120</v>
          </cell>
          <cell r="E95">
            <v>1120</v>
          </cell>
          <cell r="F95" t="str">
            <v>建設物価 P-175 甲府③　 /1.62㎡  輸入品　と　積算資料 P-217 甲府②　無塗装品　ﾗﾜﾝ　/1.62㎡(幅×長） の平均値とする。</v>
          </cell>
        </row>
        <row r="96">
          <cell r="B96" t="str">
            <v>さん材</v>
          </cell>
          <cell r="C96" t="str">
            <v>ｍ３</v>
          </cell>
          <cell r="D96">
            <v>76140</v>
          </cell>
          <cell r="E96">
            <v>76140</v>
          </cell>
          <cell r="F96" t="str">
            <v>建設物価 P-154 甲府②　米つが　と　積算資料 P-235 甲府②　米つが  4.0m×2.4cm×4.8cm／本 の平均値とする。</v>
          </cell>
        </row>
        <row r="97">
          <cell r="B97" t="str">
            <v>角材</v>
          </cell>
          <cell r="C97" t="str">
            <v>ｍ３</v>
          </cell>
          <cell r="D97">
            <v>46000</v>
          </cell>
          <cell r="E97">
            <v>46000</v>
          </cell>
          <cell r="F97" t="str">
            <v>建設物価 P-154 甲府②　杉　と　積算資料 P-235 甲府②　杉　4.0m×10cm×10cm/m3 の平均値とする。</v>
          </cell>
        </row>
        <row r="98">
          <cell r="B98" t="str">
            <v>はく離剤</v>
          </cell>
          <cell r="C98" t="str">
            <v>L</v>
          </cell>
          <cell r="D98">
            <v>432</v>
          </cell>
          <cell r="E98">
            <v>432</v>
          </cell>
          <cell r="F98" t="str">
            <v>建設物価 P-179 全② ﾏｼﾞｯｸｺｰﾄＣ　 18L　と　積算資料 P-228 全①② ﾏｼﾞｯｸｺｰﾄＣ　 の平均値とする。</v>
          </cell>
        </row>
        <row r="99">
          <cell r="B99" t="str">
            <v>足掛け金物</v>
          </cell>
          <cell r="C99" t="str">
            <v>個</v>
          </cell>
          <cell r="D99">
            <v>1810</v>
          </cell>
          <cell r="E99">
            <v>1810</v>
          </cell>
          <cell r="F99" t="str">
            <v>建設物価 P-322 関東②　150×22Ф鋼製　現場打用　　と　積算資料 P-461 全国②　RC40 L-300 22Ф現場打用　 の平均値とする。</v>
          </cell>
        </row>
        <row r="100">
          <cell r="B100"/>
          <cell r="C100"/>
          <cell r="D100"/>
          <cell r="E100"/>
          <cell r="F100"/>
        </row>
        <row r="101">
          <cell r="B101" t="str">
            <v>バックホウ　０．１ｍ３</v>
          </cell>
          <cell r="C101" t="str">
            <v>日</v>
          </cell>
          <cell r="D101">
            <v>6050</v>
          </cell>
          <cell r="E101">
            <v>6050</v>
          </cell>
          <cell r="F101" t="str">
            <v>建設物価 P-801 関東①　0.13　ﾊﾞｯｸﾎｳ　　と　積算資料 P-279 関東①　0.13　ﾊﾞｯｸﾎｳ　 の平均値とする。</v>
          </cell>
        </row>
        <row r="102">
          <cell r="B102" t="str">
            <v>バックホウ　０．２ｍ３</v>
          </cell>
          <cell r="C102" t="str">
            <v>日</v>
          </cell>
          <cell r="D102">
            <v>8300</v>
          </cell>
          <cell r="E102">
            <v>8300</v>
          </cell>
          <cell r="F102" t="str">
            <v>建設物価 P-801 関東①　0.28　ﾊﾞｯｸﾎｳ　　と　積算資料 P-279 関東①　0.28　ﾊﾞｯｸﾎｳ　 の平均値とする。</v>
          </cell>
        </row>
        <row r="103">
          <cell r="B103" t="str">
            <v>バックホウ　０．３５ｍ３</v>
          </cell>
          <cell r="C103" t="str">
            <v>日</v>
          </cell>
          <cell r="D103">
            <v>9250</v>
          </cell>
          <cell r="E103">
            <v>9250</v>
          </cell>
          <cell r="F103" t="str">
            <v>建設物価 P-801 関東①　0.45　ﾊﾞｯｸﾎｳ　　と　積算資料 P-279 関東①　0.45　ﾊﾞｯｸﾎｳ　 の平均値とする。</v>
          </cell>
        </row>
        <row r="104">
          <cell r="B104" t="str">
            <v>バックホウ　０．５ｍ３</v>
          </cell>
          <cell r="C104" t="str">
            <v>日</v>
          </cell>
          <cell r="D104">
            <v>9500</v>
          </cell>
          <cell r="E104">
            <v>9500</v>
          </cell>
          <cell r="F104" t="str">
            <v>建設物価 P-801 関東①　0.5　ﾊﾞｯｸﾎｳ　　と　積算資料 P-279 関東①　0.5　ﾊﾞｯｸﾎｳ　 の平均値とする。</v>
          </cell>
        </row>
        <row r="105">
          <cell r="B105" t="str">
            <v>バックホウ　０．８ｍ３</v>
          </cell>
          <cell r="C105" t="str">
            <v>日</v>
          </cell>
          <cell r="D105">
            <v>13600</v>
          </cell>
          <cell r="E105">
            <v>13600</v>
          </cell>
          <cell r="F105" t="str">
            <v>建設物価 P-801 関東①　0.8　ﾊﾞｯｸﾎｳ　　と　積算資料 P-279 関東①　0.8　ﾊﾞｯｸﾎｳ　 の平均値とする。</v>
          </cell>
        </row>
        <row r="106">
          <cell r="B106" t="str">
            <v>タンパ</v>
          </cell>
          <cell r="C106" t="str">
            <v>日</v>
          </cell>
          <cell r="D106">
            <v>730</v>
          </cell>
          <cell r="E106">
            <v>730</v>
          </cell>
          <cell r="F106" t="str">
            <v>建設物価 P-805 関東① ﾗﾝﾏｰ　重量60～80Kg　　と　積算資料 P-282 関東① ﾗﾝﾏｰ　重量60～80Kg　 の平均値とする。</v>
          </cell>
        </row>
        <row r="107">
          <cell r="B107" t="str">
            <v>ダンプトラック　2t</v>
          </cell>
          <cell r="C107" t="str">
            <v>日</v>
          </cell>
          <cell r="D107">
            <v>4900</v>
          </cell>
          <cell r="E107">
            <v>4900</v>
          </cell>
          <cell r="F107" t="str">
            <v>建設物価 P-802 関東① ﾀﾞﾝﾌﾟﾄﾗｯｸ　2t車　と　積算資料 P-280 関東① ﾀﾞﾝﾌﾟﾄﾗｯｸ　2t車 の平均値とする。</v>
          </cell>
        </row>
        <row r="108">
          <cell r="B108" t="str">
            <v>ダンプトラック　4t</v>
          </cell>
          <cell r="C108" t="str">
            <v>日</v>
          </cell>
          <cell r="D108">
            <v>8600</v>
          </cell>
          <cell r="E108">
            <v>8600</v>
          </cell>
          <cell r="F108" t="str">
            <v>建設物価 P-802 関東① ﾀﾞﾝﾌﾟﾄﾗｯｸ　4t車　と　積算資料 P-280 関東① ﾀﾞﾝﾌﾟﾄﾗｯｸ　4t車 の平均値とする。</v>
          </cell>
        </row>
        <row r="109">
          <cell r="B109" t="str">
            <v>ダンプトラック　10t</v>
          </cell>
          <cell r="C109" t="str">
            <v>日</v>
          </cell>
          <cell r="D109">
            <v>0</v>
          </cell>
          <cell r="E109">
            <v>0</v>
          </cell>
          <cell r="F109" t="str">
            <v xml:space="preserve">積算資料 P- </v>
          </cell>
        </row>
        <row r="110">
          <cell r="B110" t="str">
            <v>燃料費（軽油）</v>
          </cell>
          <cell r="C110" t="str">
            <v>L</v>
          </cell>
          <cell r="D110">
            <v>143</v>
          </cell>
          <cell r="E110">
            <v>143</v>
          </cell>
          <cell r="F110" t="str">
            <v>建設物価 P-788 甲府②　L　軽油　ｽﾀﾝﾄﾞ　と　積算資料 P-259 甲府②　L　軽油　ｽﾀﾝﾄﾞ の平均値とする。</v>
          </cell>
        </row>
        <row r="111">
          <cell r="B111" t="str">
            <v>燃料費（ｶﾞｿﾘﾝ）</v>
          </cell>
          <cell r="C111" t="str">
            <v>L</v>
          </cell>
          <cell r="D111">
            <v>159</v>
          </cell>
          <cell r="E111">
            <v>159</v>
          </cell>
          <cell r="F111" t="str">
            <v>建設物価 P-788 甲府②　ﾚｷﾞｭﾗｰ　ｽﾀﾝﾄﾞ　と　積算資料 P-259 甲府②　ﾚｷﾞｭﾗｰ　ｽﾀﾝﾄﾞ の平均値とする。</v>
          </cell>
        </row>
        <row r="112">
          <cell r="B112" t="str">
            <v>トラッククレーン作業料金　4.9t</v>
          </cell>
          <cell r="C112" t="str">
            <v>日</v>
          </cell>
          <cell r="D112">
            <v>38500</v>
          </cell>
          <cell r="E112">
            <v>38500</v>
          </cell>
          <cell r="F112" t="str">
            <v>建設物価 P-809 関東①　4.9tｵﾍﾟﾚｰﾀｰ付　と　積算資料 P-285 関東①　4.9tｵﾍﾟﾚｰﾀｰ付 の平均値とする。</v>
          </cell>
        </row>
        <row r="113">
          <cell r="B113" t="str">
            <v>ラフテレーンクレーン作業料金　16t</v>
          </cell>
          <cell r="C113" t="str">
            <v>日</v>
          </cell>
          <cell r="D113">
            <v>46000</v>
          </cell>
          <cell r="E113">
            <v>46000</v>
          </cell>
          <cell r="F113" t="str">
            <v>建設物価 P-809 関東①　 16tｵﾍﾟﾚｰﾀｰ付　と　積算資料 P-285 関東①　16tｵﾍﾟﾚｰﾀｰ付 の平均値とする。</v>
          </cell>
        </row>
        <row r="114">
          <cell r="B114" t="str">
            <v>油圧ｼﾞｬｯｷ損料</v>
          </cell>
          <cell r="C114" t="str">
            <v>日</v>
          </cell>
          <cell r="D114">
            <v>1050</v>
          </cell>
          <cell r="E114">
            <v>1050</v>
          </cell>
          <cell r="F114" t="str">
            <v>建設物価 P-807 関東①　50t　ｼﾞｬｰﾅﾙｼﾞｬｯｷ　と　積算資料 P-284 関東①　50t　油圧ｼﾞｬｯｷ の平均値とする。</v>
          </cell>
        </row>
        <row r="115">
          <cell r="B115" t="str">
            <v>コロ　（SGP　100A×2ｍ）</v>
          </cell>
          <cell r="C115" t="str">
            <v>ｍ</v>
          </cell>
          <cell r="D115">
            <v>2400</v>
          </cell>
          <cell r="E115">
            <v>2400</v>
          </cell>
          <cell r="F115" t="str">
            <v>建設物価 P-654 甲府③　小口　/5.5m黒ねじ無し　と　積算資料 P-770 関東③　小口　/5.5m黒ねじ無し の平均値とする。</v>
          </cell>
        </row>
        <row r="116">
          <cell r="B116" t="str">
            <v>道板</v>
          </cell>
          <cell r="C116" t="str">
            <v>ｍ３</v>
          </cell>
          <cell r="D116">
            <v>70000</v>
          </cell>
          <cell r="E116">
            <v>70000</v>
          </cell>
          <cell r="F116" t="str">
            <v>建設物価 P-155 大阪②　杉　4.0m×3.6cm×20cm　と　積算資料 P-235 甲府②　杉　4.0m×3.6cm×21cm　足場板 の平均値とする。</v>
          </cell>
        </row>
        <row r="117">
          <cell r="B117"/>
          <cell r="C117"/>
          <cell r="D117"/>
          <cell r="E117"/>
          <cell r="F117"/>
        </row>
        <row r="118">
          <cell r="B118" t="str">
            <v>ビニールテープ　0.2mm×100W×15m</v>
          </cell>
          <cell r="C118" t="str">
            <v>㎡</v>
          </cell>
          <cell r="D118">
            <v>200</v>
          </cell>
          <cell r="E118">
            <v>200</v>
          </cell>
          <cell r="F118" t="str">
            <v>建設物価 P-715 全国② （不粘着、艶） ｍ単価　と　積算資料 P-860 関東② （不粘着、半艶状） ｍ単価 の平均値とする。</v>
          </cell>
        </row>
        <row r="119">
          <cell r="B119" t="str">
            <v>ステンレス鋼板　SUS304　No2　B</v>
          </cell>
          <cell r="C119" t="str">
            <v>㎡</v>
          </cell>
          <cell r="D119">
            <v>3927</v>
          </cell>
          <cell r="E119">
            <v>3927</v>
          </cell>
          <cell r="F119" t="str">
            <v>建設物価 P-51 東京②1.0×1,000×2,000（15.9Kg／枚）　と　積算資料 P-48 関東②1.0×1,000×2,000（15.9Kg／枚） の平均値とする。</v>
          </cell>
        </row>
        <row r="120">
          <cell r="B120"/>
          <cell r="C120"/>
          <cell r="D120"/>
          <cell r="E120"/>
          <cell r="F120"/>
        </row>
        <row r="121">
          <cell r="B121"/>
          <cell r="C121"/>
          <cell r="D121"/>
          <cell r="E121"/>
          <cell r="F121"/>
        </row>
        <row r="122">
          <cell r="B122"/>
          <cell r="C122"/>
          <cell r="D122"/>
          <cell r="E122"/>
          <cell r="F122"/>
        </row>
        <row r="123">
          <cell r="B123" t="str">
            <v>コンクリート金コテ押え</v>
          </cell>
          <cell r="C123" t="str">
            <v>ｍ２</v>
          </cell>
          <cell r="D123">
            <v>580</v>
          </cell>
          <cell r="E123">
            <v>580</v>
          </cell>
          <cell r="F123" t="str">
            <v>建築ｺｽﾄ情報 P-22　東京　ｺﾝｸﾘｰﾄ直仕上　と　建築施工単価 P-28 　 東京　ｺﾝｸﾘｰﾄ直仕上 の平均値とする。</v>
          </cell>
        </row>
        <row r="124">
          <cell r="B124" t="str">
            <v>床付け</v>
          </cell>
          <cell r="C124" t="str">
            <v>ｍ２</v>
          </cell>
          <cell r="D124">
            <v>320</v>
          </cell>
          <cell r="E124">
            <v>320</v>
          </cell>
          <cell r="F124" t="str">
            <v>建築ｺｽﾄ情報 P-2　東京　総堀　つぼ、布掘　深2.5m程度　と　建築施工単価 P-8  　 東京 の平均値とする。</v>
          </cell>
        </row>
        <row r="125">
          <cell r="B125" t="str">
            <v>割栗地業</v>
          </cell>
          <cell r="C125" t="str">
            <v>ｍ３</v>
          </cell>
          <cell r="D125">
            <v>7950</v>
          </cell>
          <cell r="E125">
            <v>7950</v>
          </cell>
          <cell r="F125" t="str">
            <v>建築ｺｽﾄ情報 P-156　東京　基礎下 厚100～150　と　建築施工単価 P-184　 東京　基礎・地中梁　厚100～150 の平均値とする。</v>
          </cell>
        </row>
        <row r="126">
          <cell r="B126" t="str">
            <v>砂  埋め戻し用</v>
          </cell>
          <cell r="C126" t="str">
            <v>ｍ３</v>
          </cell>
          <cell r="D126">
            <v>2230</v>
          </cell>
          <cell r="E126">
            <v>2230</v>
          </cell>
          <cell r="F126" t="str">
            <v>建設物価 P-130 甲府①②　と　積算資料 P-183 甲府①② の平均値とする。</v>
          </cell>
        </row>
        <row r="127">
          <cell r="B127" t="str">
            <v>砂  クッション用</v>
          </cell>
          <cell r="C127" t="str">
            <v>ｍ３</v>
          </cell>
          <cell r="D127">
            <v>2430</v>
          </cell>
          <cell r="E127">
            <v>2430</v>
          </cell>
          <cell r="F127" t="str">
            <v>建設物価 P-130 甲府①②　と　積算資料 P-183 甲府①② の平均値とする。</v>
          </cell>
        </row>
        <row r="128">
          <cell r="B128" t="str">
            <v>砂利</v>
          </cell>
          <cell r="C128" t="str">
            <v>ｍ３</v>
          </cell>
          <cell r="D128">
            <v>3530</v>
          </cell>
          <cell r="E128">
            <v>3530</v>
          </cell>
          <cell r="F128" t="str">
            <v>建設物価 P-130 甲府①②（ｲ）　と　積算資料 P-183 甲府①②　小口 の平均値とする。</v>
          </cell>
        </row>
        <row r="129">
          <cell r="B129" t="str">
            <v>クラッシャー  0-40</v>
          </cell>
          <cell r="C129" t="str">
            <v>ｍ３</v>
          </cell>
          <cell r="D129">
            <v>2950</v>
          </cell>
          <cell r="E129">
            <v>2950</v>
          </cell>
          <cell r="F129" t="str">
            <v>建設物価 P-130 甲府①②　と　積算資料 P-183 甲府①②　小口 の平均値とする。</v>
          </cell>
        </row>
        <row r="130">
          <cell r="B130" t="str">
            <v>切込砕石     0-40</v>
          </cell>
          <cell r="C130" t="str">
            <v>ｍ３</v>
          </cell>
          <cell r="D130">
            <v>3230</v>
          </cell>
          <cell r="E130">
            <v>3230</v>
          </cell>
          <cell r="F130" t="str">
            <v>建設物価 P-130 甲府①②　と　積算資料 P-183 甲府①②　小口 の平均値とする。</v>
          </cell>
        </row>
        <row r="131">
          <cell r="B131" t="str">
            <v>残土処分    場外</v>
          </cell>
          <cell r="C131" t="str">
            <v>ｍ３</v>
          </cell>
          <cell r="D131">
            <v>15740</v>
          </cell>
          <cell r="E131">
            <v>15740</v>
          </cell>
          <cell r="F131" t="str">
            <v>処分:県土整備部実施設計単価 令和2年3月 一般社団法人塩山建設業協会 2410/m3   
運搬:建設物価P904　2t車　15000円/台→15000÷2×1.7＝12,750円/m3</v>
          </cell>
        </row>
        <row r="132">
          <cell r="B132" t="str">
            <v>残土処分　機械    場内</v>
          </cell>
          <cell r="C132" t="str">
            <v>ｍ３</v>
          </cell>
          <cell r="D132">
            <v>880</v>
          </cell>
          <cell r="E132">
            <v>880</v>
          </cell>
          <cell r="F132" t="str">
            <v>建築ｺｽﾄ情報 P-126　東京　場内敷きならし　と　建築施工単価 P-154 東京 構内地均し 機械 の平均値とする。</v>
          </cell>
        </row>
        <row r="133">
          <cell r="B133" t="str">
            <v>機械運搬費</v>
          </cell>
          <cell r="C133" t="str">
            <v>往復</v>
          </cell>
          <cell r="D133">
            <v>75000</v>
          </cell>
          <cell r="E133">
            <v>75000</v>
          </cell>
          <cell r="F133" t="str">
            <v>建築ｺｽﾄ情報 P-2　東京　片道30Km以内 ﾊﾞｯｸﾎｳ　と　建築施工単価 P-8　東京　片道30Km以内 ﾊﾞｯｸﾎｳ の平均値とする。</v>
          </cell>
        </row>
        <row r="134">
          <cell r="B134"/>
          <cell r="C134"/>
          <cell r="D134"/>
          <cell r="E134"/>
          <cell r="F134"/>
        </row>
        <row r="135">
          <cell r="B135" t="str">
            <v>リップ溝  100*50*20*2.3</v>
          </cell>
          <cell r="C135" t="str">
            <v>t</v>
          </cell>
          <cell r="D135">
            <v>81600</v>
          </cell>
          <cell r="E135">
            <v>81600</v>
          </cell>
          <cell r="F135" t="str">
            <v>建設物価 P-36 東京③　と　積算資料 P-37 甲府③ の平均値とする。</v>
          </cell>
        </row>
        <row r="136">
          <cell r="B136" t="str">
            <v>軽量H形鋼 150*75*3.2*4.5</v>
          </cell>
          <cell r="C136" t="str">
            <v>t</v>
          </cell>
          <cell r="D136">
            <v>95100</v>
          </cell>
          <cell r="E136">
            <v>95100</v>
          </cell>
          <cell r="F136" t="str">
            <v>建設物価 P-37 東京③　と　積算資料 P-38 東京③ の平均値とする。</v>
          </cell>
        </row>
        <row r="137">
          <cell r="B137"/>
          <cell r="C137"/>
          <cell r="D137">
            <v>0</v>
          </cell>
          <cell r="E137">
            <v>0</v>
          </cell>
          <cell r="F137"/>
        </row>
        <row r="138">
          <cell r="B138"/>
          <cell r="C138"/>
          <cell r="D138">
            <v>0</v>
          </cell>
          <cell r="E138">
            <v>0</v>
          </cell>
          <cell r="F138"/>
        </row>
        <row r="139">
          <cell r="B139"/>
          <cell r="C139"/>
          <cell r="D139">
            <v>0</v>
          </cell>
          <cell r="E139">
            <v>0</v>
          </cell>
          <cell r="F139"/>
        </row>
        <row r="140">
          <cell r="B140"/>
          <cell r="C140"/>
          <cell r="D140">
            <v>0</v>
          </cell>
          <cell r="E140">
            <v>0</v>
          </cell>
          <cell r="F140"/>
        </row>
        <row r="141">
          <cell r="B141" t="str">
            <v>車道部アスファルト舗装</v>
          </cell>
          <cell r="C141" t="str">
            <v>ｍ２</v>
          </cell>
          <cell r="D141">
            <v>5600</v>
          </cell>
          <cell r="E141">
            <v>5600</v>
          </cell>
          <cell r="F141" t="str">
            <v>建築ｺｽﾄ情報 P-402　東京　A-5-15再生 100㎡</v>
          </cell>
        </row>
        <row r="142">
          <cell r="B142" t="str">
            <v>車道部アスファルト舗装</v>
          </cell>
          <cell r="C142" t="str">
            <v>ｍ２</v>
          </cell>
          <cell r="D142">
            <v>3900</v>
          </cell>
          <cell r="E142">
            <v>3900</v>
          </cell>
          <cell r="F142" t="str">
            <v>建築ｺｽﾄ情報 P-402　東京　A-5-15再生 500㎡</v>
          </cell>
        </row>
        <row r="143">
          <cell r="B143" t="str">
            <v>歩道部アスファルト舗装</v>
          </cell>
          <cell r="C143" t="str">
            <v>ｍ２</v>
          </cell>
          <cell r="D143">
            <v>3300</v>
          </cell>
          <cell r="E143">
            <v>3300</v>
          </cell>
          <cell r="F143" t="str">
            <v>建築ｺｽﾄ情報 P-402　東京　A-3-10新 500㎡</v>
          </cell>
        </row>
        <row r="144">
          <cell r="B144" t="str">
            <v>歩道部アスファルト舗装</v>
          </cell>
          <cell r="C144" t="str">
            <v>ｍ２</v>
          </cell>
          <cell r="D144">
            <v>2800</v>
          </cell>
          <cell r="E144">
            <v>2800</v>
          </cell>
          <cell r="F144" t="str">
            <v>建築ｺｽﾄ情報 P-402　東京　A-3-10再生 500㎡</v>
          </cell>
        </row>
        <row r="145">
          <cell r="B145" t="str">
            <v>アスファルトカッター</v>
          </cell>
          <cell r="C145" t="str">
            <v>m</v>
          </cell>
          <cell r="D145">
            <v>0</v>
          </cell>
          <cell r="E145">
            <v>0</v>
          </cell>
          <cell r="F145" t="str">
            <v xml:space="preserve">積算資料 P- </v>
          </cell>
        </row>
        <row r="146">
          <cell r="B146" t="str">
            <v>コンクリートカッター</v>
          </cell>
          <cell r="C146" t="str">
            <v>m</v>
          </cell>
          <cell r="D146">
            <v>0</v>
          </cell>
          <cell r="E146">
            <v>0</v>
          </cell>
          <cell r="F146" t="str">
            <v xml:space="preserve">積算資料 P- </v>
          </cell>
        </row>
        <row r="147">
          <cell r="B147" t="str">
            <v>配管用鉄骨架台　溶融亜鉛ﾒｯｷ仕上げ　5kg以下</v>
          </cell>
          <cell r="C147" t="str">
            <v>ｋｇ</v>
          </cell>
          <cell r="D147">
            <v>2700</v>
          </cell>
          <cell r="E147">
            <v>2700</v>
          </cell>
          <cell r="F147" t="str">
            <v>2021年 問い合わせ見積（柳川芳鉄工所）（材工共）</v>
          </cell>
        </row>
        <row r="148">
          <cell r="B148" t="str">
            <v>配管用鉄骨架台　溶融亜鉛ﾒｯｷ仕上げ　15kg以下</v>
          </cell>
          <cell r="C148" t="str">
            <v>ｋｇ</v>
          </cell>
          <cell r="D148">
            <v>2350</v>
          </cell>
          <cell r="E148">
            <v>2350</v>
          </cell>
          <cell r="F148" t="str">
            <v>2021年 問い合わせ見積（柳川芳鉄工所）（材工共）</v>
          </cell>
        </row>
        <row r="149">
          <cell r="B149" t="str">
            <v>配管用鉄骨架台　溶融亜鉛ﾒｯｷ仕上げ　20kg以下</v>
          </cell>
          <cell r="C149" t="str">
            <v>ｋｇ</v>
          </cell>
          <cell r="D149">
            <v>1600</v>
          </cell>
          <cell r="E149">
            <v>1600</v>
          </cell>
          <cell r="F149" t="str">
            <v>2021年 問い合わせ見積（柳川芳鉄工所）（材工共）</v>
          </cell>
        </row>
        <row r="150">
          <cell r="B150"/>
          <cell r="C150"/>
          <cell r="D150"/>
          <cell r="E150"/>
          <cell r="F150"/>
        </row>
        <row r="151">
          <cell r="B151" t="str">
            <v>配管用鉄骨架台　SUS304製　5kg以下</v>
          </cell>
          <cell r="C151" t="str">
            <v>ｋｇ</v>
          </cell>
          <cell r="D151">
            <v>5950</v>
          </cell>
          <cell r="E151">
            <v>5950</v>
          </cell>
          <cell r="F151" t="str">
            <v>2021年 問い合わせ見積（柳川芳鉄工所）（材工共）</v>
          </cell>
        </row>
        <row r="152">
          <cell r="B152" t="str">
            <v>配管用鉄骨架台　SUS304製　15kg以下</v>
          </cell>
          <cell r="C152" t="str">
            <v>ｋｇ</v>
          </cell>
          <cell r="D152">
            <v>5400</v>
          </cell>
          <cell r="E152">
            <v>5400</v>
          </cell>
          <cell r="F152" t="str">
            <v>2021年 問い合わせ見積（柳川芳鉄工所）（材工共）</v>
          </cell>
        </row>
        <row r="153">
          <cell r="B153" t="str">
            <v>コンクリート解体</v>
          </cell>
          <cell r="C153" t="str">
            <v>ｍ３</v>
          </cell>
          <cell r="D153">
            <v>35900</v>
          </cell>
          <cell r="E153">
            <v>35900</v>
          </cell>
          <cell r="F153" t="str">
            <v>建築コスト情報 P-420　東京　RC.SRC.S造　建物基礎解体　ﾊﾝﾄﾞﾌﾞﾚｰｶｰ</v>
          </cell>
        </row>
        <row r="154">
          <cell r="B154"/>
          <cell r="C154"/>
          <cell r="D154"/>
          <cell r="E154"/>
          <cell r="F154"/>
        </row>
        <row r="155">
          <cell r="B155"/>
          <cell r="C155"/>
          <cell r="D155"/>
          <cell r="E155"/>
          <cell r="F155"/>
        </row>
        <row r="156">
          <cell r="B156"/>
          <cell r="C156"/>
          <cell r="D156"/>
          <cell r="E156"/>
          <cell r="F156"/>
        </row>
        <row r="157">
          <cell r="B157"/>
          <cell r="C157"/>
          <cell r="D157"/>
          <cell r="E157"/>
          <cell r="F157"/>
        </row>
        <row r="158">
          <cell r="B158"/>
          <cell r="C158"/>
          <cell r="D158"/>
          <cell r="E158"/>
          <cell r="F158"/>
        </row>
        <row r="159">
          <cell r="B159"/>
          <cell r="C159"/>
          <cell r="D159"/>
          <cell r="E159"/>
          <cell r="F159"/>
        </row>
        <row r="160">
          <cell r="B160"/>
          <cell r="C160"/>
          <cell r="D160"/>
          <cell r="E160"/>
          <cell r="F160"/>
        </row>
      </sheetData>
      <sheetData sheetId="2" refreshError="1"/>
      <sheetData sheetId="3" refreshError="1">
        <row r="86">
          <cell r="I86">
            <v>37200</v>
          </cell>
        </row>
      </sheetData>
      <sheetData sheetId="4" refreshError="1"/>
      <sheetData sheetId="5" refreshError="1">
        <row r="153">
          <cell r="H153">
            <v>0.25</v>
          </cell>
        </row>
        <row r="156">
          <cell r="H156">
            <v>0.25</v>
          </cell>
        </row>
        <row r="158">
          <cell r="H158">
            <v>0.25</v>
          </cell>
        </row>
        <row r="159">
          <cell r="H159">
            <v>0.23</v>
          </cell>
        </row>
        <row r="160">
          <cell r="H160">
            <v>0.22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労務費"/>
      <sheetName val="建築単価"/>
      <sheetName val="No1"/>
      <sheetName val="No2"/>
      <sheetName val="単価（積算数量調書貼付用）"/>
      <sheetName val="No3未完成"/>
    </sheetNames>
    <sheetDataSet>
      <sheetData sheetId="0" refreshError="1"/>
      <sheetData sheetId="1" refreshError="1">
        <row r="133">
          <cell r="E133">
            <v>75000</v>
          </cell>
        </row>
      </sheetData>
      <sheetData sheetId="2" refreshError="1"/>
      <sheetData sheetId="3" refreshError="1"/>
      <sheetData sheetId="4" refreshError="1">
        <row r="10">
          <cell r="I10">
            <v>3090</v>
          </cell>
        </row>
        <row r="14">
          <cell r="I14">
            <v>2060</v>
          </cell>
        </row>
        <row r="18">
          <cell r="I18">
            <v>1330</v>
          </cell>
        </row>
        <row r="27">
          <cell r="I27">
            <v>4370</v>
          </cell>
        </row>
        <row r="32">
          <cell r="I32">
            <v>3860</v>
          </cell>
        </row>
        <row r="37">
          <cell r="I37">
            <v>2820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拾い表"/>
      <sheetName val="数量表"/>
      <sheetName val="根拠"/>
      <sheetName val="盤取付"/>
      <sheetName val="内訳1段"/>
      <sheetName val="内訳2段"/>
    </sheetNames>
    <sheetDataSet>
      <sheetData sheetId="0"/>
      <sheetData sheetId="1">
        <row r="1">
          <cell r="E1">
            <v>0</v>
          </cell>
        </row>
      </sheetData>
      <sheetData sheetId="2">
        <row r="1">
          <cell r="I1">
            <v>0</v>
          </cell>
        </row>
      </sheetData>
      <sheetData sheetId="3">
        <row r="2">
          <cell r="Q2">
            <v>20200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代価表"/>
      <sheetName val="Ｃubｺﾝｸﾘｰﾄ基礎"/>
      <sheetName val="内訳1段"/>
      <sheetName val="2段"/>
      <sheetName val="馬場2段"/>
    </sheetNames>
    <sheetDataSet>
      <sheetData sheetId="0">
        <row r="7">
          <cell r="E7" t="str">
            <v>初狩保育所等建設工事</v>
          </cell>
        </row>
      </sheetData>
      <sheetData sheetId="1">
        <row r="2">
          <cell r="Q2">
            <v>30400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労務費"/>
      <sheetName val="建築単価"/>
      <sheetName val="No1"/>
      <sheetName val="No2"/>
      <sheetName val="単価（積算数量調書貼付用）"/>
    </sheetNames>
    <sheetDataSet>
      <sheetData sheetId="0" refreshError="1"/>
      <sheetData sheetId="1">
        <row r="7">
          <cell r="J7" t="str">
            <v>月単位の週休2日制</v>
          </cell>
        </row>
        <row r="8">
          <cell r="J8" t="str">
            <v>通期の週休2日制</v>
          </cell>
        </row>
        <row r="9">
          <cell r="J9" t="str">
            <v>週休2日適用しない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労務費"/>
      <sheetName val="建築単価"/>
      <sheetName val="No1"/>
      <sheetName val="No2"/>
      <sheetName val="単価（積算数量調書貼付用）"/>
      <sheetName val="No3未完成"/>
    </sheetNames>
    <sheetDataSet>
      <sheetData sheetId="0"/>
      <sheetData sheetId="1">
        <row r="5">
          <cell r="B5" t="str">
            <v>特殊作業員</v>
          </cell>
          <cell r="C5" t="str">
            <v>人</v>
          </cell>
          <cell r="D5">
            <v>25700</v>
          </cell>
          <cell r="E5">
            <v>25700</v>
          </cell>
          <cell r="F5" t="str">
            <v>令和5年　公共工事設計労務単価</v>
          </cell>
        </row>
        <row r="6">
          <cell r="B6" t="str">
            <v>普通作業員</v>
          </cell>
          <cell r="C6" t="str">
            <v>人</v>
          </cell>
          <cell r="D6">
            <v>23800</v>
          </cell>
          <cell r="E6">
            <v>23800</v>
          </cell>
          <cell r="F6" t="str">
            <v>令和5年　公共工事設計労務単価</v>
          </cell>
        </row>
        <row r="7">
          <cell r="B7" t="str">
            <v>軽作業員</v>
          </cell>
          <cell r="C7" t="str">
            <v>人</v>
          </cell>
          <cell r="D7">
            <v>16100</v>
          </cell>
          <cell r="E7">
            <v>16100</v>
          </cell>
          <cell r="F7" t="str">
            <v>令和5年　公共工事設計労務単価</v>
          </cell>
        </row>
        <row r="8">
          <cell r="B8" t="str">
            <v>造園工</v>
          </cell>
          <cell r="C8" t="str">
            <v>人</v>
          </cell>
          <cell r="D8">
            <v>23100</v>
          </cell>
          <cell r="E8">
            <v>23100</v>
          </cell>
          <cell r="F8" t="str">
            <v>令和5年　公共工事設計労務単価</v>
          </cell>
        </row>
        <row r="9">
          <cell r="B9" t="str">
            <v>法面工</v>
          </cell>
          <cell r="C9" t="str">
            <v>人</v>
          </cell>
          <cell r="D9">
            <v>29600</v>
          </cell>
          <cell r="E9">
            <v>29600</v>
          </cell>
          <cell r="F9" t="str">
            <v>令和5年　公共工事設計労務単価</v>
          </cell>
        </row>
        <row r="10">
          <cell r="B10" t="str">
            <v>とび工</v>
          </cell>
          <cell r="C10" t="str">
            <v>人</v>
          </cell>
          <cell r="D10">
            <v>26700</v>
          </cell>
          <cell r="E10">
            <v>26700</v>
          </cell>
          <cell r="F10" t="str">
            <v>令和5年　公共工事設計労務単価</v>
          </cell>
        </row>
        <row r="11">
          <cell r="B11" t="str">
            <v>石工</v>
          </cell>
          <cell r="C11" t="str">
            <v>人</v>
          </cell>
          <cell r="D11">
            <v>29400</v>
          </cell>
          <cell r="E11">
            <v>29400</v>
          </cell>
          <cell r="F11" t="str">
            <v>令和5年　公共工事設計労務単価</v>
          </cell>
        </row>
        <row r="12">
          <cell r="B12" t="str">
            <v>ブロック工</v>
          </cell>
          <cell r="C12" t="str">
            <v>人</v>
          </cell>
          <cell r="D12">
            <v>27100</v>
          </cell>
          <cell r="E12">
            <v>27100</v>
          </cell>
          <cell r="F12" t="str">
            <v>令和5年　公共工事設計労務単価</v>
          </cell>
        </row>
        <row r="13">
          <cell r="B13" t="str">
            <v>電工</v>
          </cell>
          <cell r="C13" t="str">
            <v>人</v>
          </cell>
          <cell r="D13">
            <v>25900</v>
          </cell>
          <cell r="E13">
            <v>25900</v>
          </cell>
          <cell r="F13" t="str">
            <v>令和5年　公共工事設計労務単価</v>
          </cell>
        </row>
        <row r="14">
          <cell r="B14" t="str">
            <v>鉄筋工</v>
          </cell>
          <cell r="C14" t="str">
            <v>人</v>
          </cell>
          <cell r="D14">
            <v>26700</v>
          </cell>
          <cell r="E14">
            <v>26700</v>
          </cell>
          <cell r="F14" t="str">
            <v>令和5年　公共工事設計労務単価</v>
          </cell>
        </row>
        <row r="15">
          <cell r="B15" t="str">
            <v>鉄骨工</v>
          </cell>
          <cell r="C15" t="str">
            <v>人</v>
          </cell>
          <cell r="D15">
            <v>26800</v>
          </cell>
          <cell r="E15">
            <v>26800</v>
          </cell>
          <cell r="F15" t="str">
            <v>令和5年　公共工事設計労務単価</v>
          </cell>
        </row>
        <row r="16">
          <cell r="B16" t="str">
            <v>塗装工</v>
          </cell>
          <cell r="C16" t="str">
            <v>人</v>
          </cell>
          <cell r="D16">
            <v>29600</v>
          </cell>
          <cell r="E16">
            <v>29600</v>
          </cell>
          <cell r="F16" t="str">
            <v>令和5年　公共工事設計労務単価</v>
          </cell>
        </row>
        <row r="17">
          <cell r="B17" t="str">
            <v>溶接工</v>
          </cell>
          <cell r="C17" t="str">
            <v>人</v>
          </cell>
          <cell r="D17">
            <v>31900</v>
          </cell>
          <cell r="E17">
            <v>31900</v>
          </cell>
          <cell r="F17" t="str">
            <v>令和5年　公共工事設計労務単価</v>
          </cell>
        </row>
        <row r="18">
          <cell r="B18" t="str">
            <v>特殊運転手</v>
          </cell>
          <cell r="C18" t="str">
            <v>人</v>
          </cell>
          <cell r="D18">
            <v>27700</v>
          </cell>
          <cell r="E18">
            <v>27700</v>
          </cell>
          <cell r="F18" t="str">
            <v>令和5年　公共工事設計労務単価</v>
          </cell>
        </row>
        <row r="19">
          <cell r="B19" t="str">
            <v>一般運転手</v>
          </cell>
          <cell r="C19" t="str">
            <v>人</v>
          </cell>
          <cell r="D19">
            <v>23300</v>
          </cell>
          <cell r="E19">
            <v>23300</v>
          </cell>
          <cell r="F19" t="str">
            <v>令和5年　公共工事設計労務単価</v>
          </cell>
        </row>
        <row r="20">
          <cell r="B20" t="str">
            <v>潜かん工</v>
          </cell>
          <cell r="C20" t="str">
            <v>人</v>
          </cell>
          <cell r="D20">
            <v>32200</v>
          </cell>
          <cell r="E20">
            <v>32200</v>
          </cell>
          <cell r="F20" t="str">
            <v>令和5年　公共工事設計労務単価</v>
          </cell>
        </row>
        <row r="21">
          <cell r="B21" t="str">
            <v>潜かん世話役</v>
          </cell>
          <cell r="C21" t="str">
            <v>人</v>
          </cell>
          <cell r="D21">
            <v>40000</v>
          </cell>
          <cell r="E21">
            <v>40000</v>
          </cell>
          <cell r="F21" t="str">
            <v>令和5年　公共工事設計労務単価</v>
          </cell>
        </row>
        <row r="22">
          <cell r="B22" t="str">
            <v>削岩工</v>
          </cell>
          <cell r="C22" t="str">
            <v>人</v>
          </cell>
          <cell r="D22">
            <v>34100</v>
          </cell>
          <cell r="E22">
            <v>34100</v>
          </cell>
          <cell r="F22" t="str">
            <v>令和5年　公共工事設計労務単価</v>
          </cell>
        </row>
        <row r="23">
          <cell r="B23" t="str">
            <v>トンネル特殊工</v>
          </cell>
          <cell r="C23" t="str">
            <v>人</v>
          </cell>
          <cell r="D23">
            <v>33300</v>
          </cell>
          <cell r="E23">
            <v>33300</v>
          </cell>
          <cell r="F23" t="str">
            <v>令和5年　公共工事設計労務単価</v>
          </cell>
        </row>
        <row r="24">
          <cell r="B24" t="str">
            <v>トンネル作業員</v>
          </cell>
          <cell r="C24" t="str">
            <v>人</v>
          </cell>
          <cell r="D24">
            <v>26900</v>
          </cell>
          <cell r="E24">
            <v>26900</v>
          </cell>
          <cell r="F24" t="str">
            <v>令和5年　公共工事設計労務単価</v>
          </cell>
        </row>
        <row r="25">
          <cell r="B25" t="str">
            <v>トンネル世話役</v>
          </cell>
          <cell r="C25" t="str">
            <v>人</v>
          </cell>
          <cell r="D25">
            <v>36800</v>
          </cell>
          <cell r="E25">
            <v>36800</v>
          </cell>
          <cell r="F25" t="str">
            <v>令和5年　公共工事設計労務単価</v>
          </cell>
        </row>
        <row r="26">
          <cell r="B26" t="str">
            <v>橋梁特殊工</v>
          </cell>
          <cell r="C26" t="str">
            <v>人</v>
          </cell>
          <cell r="D26">
            <v>31500</v>
          </cell>
          <cell r="E26">
            <v>31500</v>
          </cell>
          <cell r="F26" t="str">
            <v>令和5年　公共工事設計労務単価</v>
          </cell>
        </row>
        <row r="27">
          <cell r="B27" t="str">
            <v>橋梁塗装工</v>
          </cell>
          <cell r="C27" t="str">
            <v>人</v>
          </cell>
          <cell r="D27">
            <v>31300</v>
          </cell>
          <cell r="E27">
            <v>31300</v>
          </cell>
          <cell r="F27" t="str">
            <v>令和5年　公共工事設計労務単価</v>
          </cell>
        </row>
        <row r="28">
          <cell r="B28" t="str">
            <v>橋梁世話役</v>
          </cell>
          <cell r="C28" t="str">
            <v>人</v>
          </cell>
          <cell r="D28">
            <v>35400</v>
          </cell>
          <cell r="E28">
            <v>35400</v>
          </cell>
          <cell r="F28" t="str">
            <v>令和5年　公共工事設計労務単価</v>
          </cell>
        </row>
        <row r="29">
          <cell r="B29" t="str">
            <v>土木一般世話役</v>
          </cell>
          <cell r="C29" t="str">
            <v>人</v>
          </cell>
          <cell r="D29">
            <v>27800</v>
          </cell>
          <cell r="E29">
            <v>27800</v>
          </cell>
          <cell r="F29" t="str">
            <v>令和5年　公共工事設計労務単価</v>
          </cell>
        </row>
        <row r="30">
          <cell r="B30" t="str">
            <v>高級船員</v>
          </cell>
          <cell r="C30" t="str">
            <v>人</v>
          </cell>
          <cell r="D30">
            <v>33300</v>
          </cell>
          <cell r="E30">
            <v>33300</v>
          </cell>
          <cell r="F30" t="str">
            <v>令和5年　公共工事設計労務単価</v>
          </cell>
        </row>
        <row r="31">
          <cell r="B31" t="str">
            <v>普通船員</v>
          </cell>
          <cell r="C31" t="str">
            <v>人</v>
          </cell>
          <cell r="D31">
            <v>26400</v>
          </cell>
          <cell r="E31">
            <v>26400</v>
          </cell>
          <cell r="F31" t="str">
            <v>令和5年　公共工事設計労務単価</v>
          </cell>
        </row>
        <row r="32">
          <cell r="B32" t="str">
            <v>潜水士</v>
          </cell>
          <cell r="C32" t="str">
            <v>人</v>
          </cell>
          <cell r="D32">
            <v>44900</v>
          </cell>
          <cell r="E32">
            <v>44900</v>
          </cell>
          <cell r="F32" t="str">
            <v>令和5年　公共工事設計労務単価</v>
          </cell>
        </row>
        <row r="33">
          <cell r="B33" t="str">
            <v>潜水連絡員</v>
          </cell>
          <cell r="C33" t="str">
            <v>人</v>
          </cell>
          <cell r="D33">
            <v>31300</v>
          </cell>
          <cell r="E33">
            <v>31300</v>
          </cell>
          <cell r="F33" t="str">
            <v>令和5年　公共工事設計労務単価</v>
          </cell>
        </row>
        <row r="34">
          <cell r="B34" t="str">
            <v>潜水送気員</v>
          </cell>
          <cell r="C34" t="str">
            <v>人</v>
          </cell>
          <cell r="D34">
            <v>30800</v>
          </cell>
          <cell r="E34">
            <v>30800</v>
          </cell>
          <cell r="F34" t="str">
            <v>令和5年　公共工事設計労務単価</v>
          </cell>
        </row>
        <row r="35">
          <cell r="B35" t="str">
            <v>山林砂防工</v>
          </cell>
          <cell r="C35" t="str">
            <v>人</v>
          </cell>
          <cell r="D35">
            <v>29000</v>
          </cell>
          <cell r="E35">
            <v>29000</v>
          </cell>
          <cell r="F35" t="str">
            <v>令和5年　公共工事設計労務単価</v>
          </cell>
        </row>
        <row r="36">
          <cell r="B36" t="str">
            <v>軌道工</v>
          </cell>
          <cell r="C36" t="str">
            <v>人</v>
          </cell>
          <cell r="D36">
            <v>50000</v>
          </cell>
          <cell r="E36">
            <v>50000</v>
          </cell>
          <cell r="F36" t="str">
            <v>令和5年　公共工事設計労務単価</v>
          </cell>
        </row>
        <row r="37">
          <cell r="B37" t="str">
            <v>型枠工</v>
          </cell>
          <cell r="C37" t="str">
            <v>人</v>
          </cell>
          <cell r="D37">
            <v>27400</v>
          </cell>
          <cell r="E37">
            <v>27400</v>
          </cell>
          <cell r="F37" t="str">
            <v>令和5年　公共工事設計労務単価</v>
          </cell>
        </row>
        <row r="38">
          <cell r="B38" t="str">
            <v>大工</v>
          </cell>
          <cell r="C38" t="str">
            <v>人</v>
          </cell>
          <cell r="D38">
            <v>27700</v>
          </cell>
          <cell r="E38">
            <v>27700</v>
          </cell>
          <cell r="F38" t="str">
            <v>令和5年　公共工事設計労務単価</v>
          </cell>
        </row>
        <row r="39">
          <cell r="B39" t="str">
            <v>左官</v>
          </cell>
          <cell r="C39" t="str">
            <v>人</v>
          </cell>
          <cell r="D39">
            <v>28200</v>
          </cell>
          <cell r="E39">
            <v>28200</v>
          </cell>
          <cell r="F39" t="str">
            <v>令和5年　公共工事設計労務単価</v>
          </cell>
        </row>
        <row r="40">
          <cell r="B40" t="str">
            <v>配管工</v>
          </cell>
          <cell r="C40" t="str">
            <v>人</v>
          </cell>
          <cell r="D40">
            <v>24400</v>
          </cell>
          <cell r="E40">
            <v>24400</v>
          </cell>
          <cell r="F40" t="str">
            <v>令和5年　公共工事設計労務単価</v>
          </cell>
        </row>
        <row r="41">
          <cell r="B41" t="str">
            <v>はつり工</v>
          </cell>
          <cell r="C41" t="str">
            <v>人</v>
          </cell>
          <cell r="D41">
            <v>27300</v>
          </cell>
          <cell r="E41">
            <v>27300</v>
          </cell>
          <cell r="F41" t="str">
            <v>令和5年　公共工事設計労務単価</v>
          </cell>
        </row>
        <row r="42">
          <cell r="B42" t="str">
            <v>防水工</v>
          </cell>
          <cell r="C42" t="str">
            <v>人</v>
          </cell>
          <cell r="D42">
            <v>29600</v>
          </cell>
          <cell r="E42">
            <v>29600</v>
          </cell>
          <cell r="F42" t="str">
            <v>令和5年　公共工事設計労務単価</v>
          </cell>
        </row>
        <row r="43">
          <cell r="B43" t="str">
            <v>板金工</v>
          </cell>
          <cell r="C43" t="str">
            <v>人</v>
          </cell>
          <cell r="D43">
            <v>29700</v>
          </cell>
          <cell r="E43">
            <v>29700</v>
          </cell>
          <cell r="F43" t="str">
            <v>令和5年　公共工事設計労務単価</v>
          </cell>
        </row>
        <row r="44">
          <cell r="B44" t="str">
            <v>タイル工</v>
          </cell>
          <cell r="C44" t="str">
            <v>人</v>
          </cell>
          <cell r="D44">
            <v>21800</v>
          </cell>
          <cell r="F44" t="str">
            <v>平成31年　公共工事設計労務単価</v>
          </cell>
        </row>
        <row r="45">
          <cell r="B45" t="str">
            <v>サッシ工</v>
          </cell>
          <cell r="C45" t="str">
            <v>人</v>
          </cell>
          <cell r="D45">
            <v>28700</v>
          </cell>
          <cell r="E45">
            <v>28700</v>
          </cell>
          <cell r="F45" t="str">
            <v>令和5年　公共工事設計労務単価</v>
          </cell>
        </row>
        <row r="46">
          <cell r="B46" t="str">
            <v>屋根ふき工</v>
          </cell>
          <cell r="C46" t="str">
            <v>人</v>
          </cell>
          <cell r="E46">
            <v>0</v>
          </cell>
          <cell r="F46" t="str">
            <v>記載なし</v>
          </cell>
        </row>
        <row r="47">
          <cell r="B47" t="str">
            <v>内装工</v>
          </cell>
          <cell r="C47" t="str">
            <v>人</v>
          </cell>
          <cell r="D47">
            <v>30400</v>
          </cell>
          <cell r="E47">
            <v>30400</v>
          </cell>
          <cell r="F47" t="str">
            <v>令和5年　公共工事設計労務単価</v>
          </cell>
        </row>
        <row r="48">
          <cell r="B48" t="str">
            <v>ガラス工</v>
          </cell>
          <cell r="C48" t="str">
            <v>人</v>
          </cell>
          <cell r="D48">
            <v>28600</v>
          </cell>
          <cell r="E48">
            <v>28600</v>
          </cell>
          <cell r="F48" t="str">
            <v>令和5年　公共工事設計労務単価</v>
          </cell>
        </row>
        <row r="49">
          <cell r="B49" t="str">
            <v>建具工</v>
          </cell>
          <cell r="C49" t="str">
            <v>人</v>
          </cell>
          <cell r="D49">
            <v>24600</v>
          </cell>
          <cell r="E49">
            <v>24600</v>
          </cell>
          <cell r="F49" t="str">
            <v>令和5年　公共工事設計労務単価</v>
          </cell>
        </row>
        <row r="50">
          <cell r="B50" t="str">
            <v>ダクト工</v>
          </cell>
          <cell r="C50" t="str">
            <v>人</v>
          </cell>
          <cell r="D50">
            <v>24900</v>
          </cell>
          <cell r="E50">
            <v>24900</v>
          </cell>
          <cell r="F50" t="str">
            <v>令和5年　公共工事設計労務単価</v>
          </cell>
        </row>
        <row r="51">
          <cell r="B51" t="str">
            <v>保温工</v>
          </cell>
          <cell r="C51" t="str">
            <v>人</v>
          </cell>
          <cell r="D51">
            <v>25100</v>
          </cell>
          <cell r="E51">
            <v>25100</v>
          </cell>
          <cell r="F51" t="str">
            <v>令和5年　公共工事設計労務単価</v>
          </cell>
        </row>
        <row r="52">
          <cell r="B52" t="str">
            <v>建築ブロック工</v>
          </cell>
          <cell r="C52" t="str">
            <v>人</v>
          </cell>
          <cell r="D52">
            <v>22800</v>
          </cell>
          <cell r="F52" t="str">
            <v>平成31年　公共工事設計労務単価</v>
          </cell>
        </row>
        <row r="53">
          <cell r="B53" t="str">
            <v>設備機械工</v>
          </cell>
          <cell r="C53" t="str">
            <v>人</v>
          </cell>
          <cell r="D53">
            <v>25400</v>
          </cell>
          <cell r="E53">
            <v>25400</v>
          </cell>
          <cell r="F53" t="str">
            <v>令和5年　公共工事設計労務単価</v>
          </cell>
        </row>
        <row r="54">
          <cell r="B54" t="str">
            <v>交通誘導員　Ａ</v>
          </cell>
          <cell r="C54" t="str">
            <v>人</v>
          </cell>
          <cell r="D54">
            <v>16300</v>
          </cell>
          <cell r="E54">
            <v>16300</v>
          </cell>
          <cell r="F54" t="str">
            <v>令和5年　公共工事設計労務単価</v>
          </cell>
        </row>
        <row r="55">
          <cell r="B55" t="str">
            <v>交通誘導員　Ｂ</v>
          </cell>
          <cell r="C55" t="str">
            <v>人</v>
          </cell>
          <cell r="D55">
            <v>14200</v>
          </cell>
          <cell r="E55">
            <v>14200</v>
          </cell>
          <cell r="F55" t="str">
            <v>令和5年　公共工事設計労務単価</v>
          </cell>
        </row>
        <row r="83">
          <cell r="B83" t="str">
            <v>セメント</v>
          </cell>
          <cell r="C83" t="str">
            <v>Ｋg</v>
          </cell>
          <cell r="D83">
            <v>21</v>
          </cell>
          <cell r="E83">
            <v>21</v>
          </cell>
          <cell r="F83" t="str">
            <v>建設物価 P-80 甲府②③　普通　25Kg　と　積算資料 P-79 甲府②③　普通　25kg の平均値とする。</v>
          </cell>
        </row>
        <row r="84">
          <cell r="B84" t="str">
            <v>砂</v>
          </cell>
          <cell r="C84" t="str">
            <v>ｍ３</v>
          </cell>
          <cell r="D84">
            <v>3850</v>
          </cell>
          <cell r="E84">
            <v>3850</v>
          </cell>
          <cell r="F84" t="str">
            <v>建設物価 P-130 甲府（ｲ） 荒目 洗い　と　積算資料 P-183 甲府　小口　荒目　洗い　ｺﾝｸﾘｰﾄ用砂 の平均値とする。</v>
          </cell>
        </row>
        <row r="85">
          <cell r="B85" t="str">
            <v>砂　（細め）</v>
          </cell>
          <cell r="C85" t="str">
            <v>ｍ３</v>
          </cell>
          <cell r="D85">
            <v>3850</v>
          </cell>
          <cell r="E85">
            <v>3850</v>
          </cell>
          <cell r="F85" t="str">
            <v>建設物価 P-130 甲府（ｲ） 荒目 洗い　と　積算資料 P-183 甲府　小口　荒目　洗い　ｺﾝｸﾘｰﾄ用砂 の平均値とする。</v>
          </cell>
        </row>
        <row r="86">
          <cell r="B86" t="str">
            <v>砂利</v>
          </cell>
          <cell r="C86" t="str">
            <v>ｍ３</v>
          </cell>
          <cell r="D86">
            <v>3650</v>
          </cell>
          <cell r="E86">
            <v>3650</v>
          </cell>
          <cell r="F86" t="str">
            <v>建設物価 P-130 甲府（ｲ） 25mm以下　と　積算資料 P-183 甲府　小口　25mm以下  の平均値とする。</v>
          </cell>
        </row>
        <row r="87">
          <cell r="B87" t="str">
            <v>防水剤</v>
          </cell>
          <cell r="C87" t="str">
            <v>Ｋg</v>
          </cell>
          <cell r="D87">
            <v>640</v>
          </cell>
          <cell r="E87">
            <v>640</v>
          </cell>
          <cell r="F87" t="str">
            <v>建設物価 P-120 全①②　ｱﾙﾌｧｰｿﾞﾙ4　と　積算資料 P-201 全①②　ｱﾙﾌｧｰｿﾞﾙ4 の平均値とする。</v>
          </cell>
        </row>
        <row r="88">
          <cell r="B88" t="str">
            <v>コンクリート　21K 18cm</v>
          </cell>
          <cell r="C88" t="str">
            <v>ｍ３</v>
          </cell>
          <cell r="D88">
            <v>16300</v>
          </cell>
          <cell r="E88">
            <v>16300</v>
          </cell>
          <cell r="F88" t="str">
            <v>建設物価 P-92 甲府①②　21Kｽﾗﾝﾌﾟ18　　と　積算資料 P-100 甲府①②（ｲ）　21Kｽﾗﾝﾌﾟ18　 の平均値とする。</v>
          </cell>
        </row>
        <row r="89">
          <cell r="B89" t="str">
            <v>コンクリート　18K 12cm</v>
          </cell>
          <cell r="C89" t="str">
            <v>ｍ３</v>
          </cell>
          <cell r="D89">
            <v>15800</v>
          </cell>
          <cell r="E89">
            <v>15800</v>
          </cell>
          <cell r="F89" t="str">
            <v>建設物価 P-92 甲府①②　18Kｽﾗﾝﾌﾟ12　　と　積算資料 P-100 甲府①②（ｲ）　18Kｽﾗﾝﾌﾟ12　 の平均値とする。</v>
          </cell>
        </row>
        <row r="91">
          <cell r="B91" t="str">
            <v>鉄筋　D10  D13</v>
          </cell>
          <cell r="C91" t="str">
            <v>t</v>
          </cell>
          <cell r="D91">
            <v>128000</v>
          </cell>
          <cell r="E91">
            <v>128000</v>
          </cell>
          <cell r="F91" t="str">
            <v>建設物価 P-16 甲府③　D-10-13平均　小口　と　積算資料 P-20 甲府③　D-10-13平均　小口 の平均値とする。</v>
          </cell>
        </row>
        <row r="92">
          <cell r="B92" t="str">
            <v>結束線</v>
          </cell>
          <cell r="C92" t="str">
            <v>Ｋg</v>
          </cell>
          <cell r="D92">
            <v>260</v>
          </cell>
          <cell r="E92">
            <v>260</v>
          </cell>
          <cell r="F92" t="str">
            <v>建設物価 P-56 関東③　0.8mm　なまし鉄線　と　積算資料 P-52 関東③　0.8mm　なまし鉄線 の平均値とする。</v>
          </cell>
        </row>
        <row r="93">
          <cell r="B93" t="str">
            <v>鉄線</v>
          </cell>
          <cell r="C93" t="str">
            <v>Ｋg</v>
          </cell>
          <cell r="D93">
            <v>193</v>
          </cell>
          <cell r="E93">
            <v>193</v>
          </cell>
          <cell r="F93" t="str">
            <v>建設物価 P-56 関東③　4mm　なまし鉄線　と　積算資料 P-52 関東③　4mm　なまし鉄線 の平均値とする。</v>
          </cell>
        </row>
        <row r="94">
          <cell r="B94" t="str">
            <v>くぎ金物</v>
          </cell>
          <cell r="C94" t="str">
            <v>Ｋg</v>
          </cell>
          <cell r="D94">
            <v>408</v>
          </cell>
          <cell r="E94">
            <v>408</v>
          </cell>
          <cell r="F94" t="str">
            <v>建設物価 P-59 関東②　ｺﾝｸﾘｰﾄ用　#12×25　と　積算資料 P-53 全国②　ｺﾝｸﾘｰﾄくぎ　#12×25 の平均値とする。</v>
          </cell>
        </row>
        <row r="95">
          <cell r="B95" t="str">
            <v>合板（厚さ12ｍｍ）ﾗﾜﾝ</v>
          </cell>
          <cell r="C95" t="str">
            <v>ｍ２</v>
          </cell>
          <cell r="D95">
            <v>1293</v>
          </cell>
          <cell r="E95">
            <v>1293</v>
          </cell>
          <cell r="F95" t="str">
            <v>建設物価 P-175 甲府③　 /1.62㎡  輸入品　と　積算資料 P-217 甲府②　無塗装品　ﾗﾜﾝ　/1.62㎡(幅×長） の平均値とする。</v>
          </cell>
        </row>
        <row r="96">
          <cell r="B96" t="str">
            <v>さん材</v>
          </cell>
          <cell r="C96" t="str">
            <v>ｍ３</v>
          </cell>
          <cell r="D96">
            <v>73720</v>
          </cell>
          <cell r="E96">
            <v>73720</v>
          </cell>
          <cell r="F96" t="str">
            <v>建設物価 P-154 甲府②　ｴｿﾞ松・ﾄﾄﾞ松　と　積算資料 P-235 甲府②　ｴｿﾞ松  3.8m×2.4cm×4.8cm／本 の平均値とする。</v>
          </cell>
        </row>
        <row r="97">
          <cell r="B97" t="str">
            <v>角材</v>
          </cell>
          <cell r="C97" t="str">
            <v>ｍ３</v>
          </cell>
          <cell r="D97">
            <v>50000</v>
          </cell>
          <cell r="E97">
            <v>50000</v>
          </cell>
          <cell r="F97" t="str">
            <v>建設物価 P-154 甲府②　杉　と　積算資料 P-235 甲府②　杉　4.0m×10cm×10cm/m3 の平均値とする。</v>
          </cell>
        </row>
        <row r="98">
          <cell r="B98" t="str">
            <v>はく離剤</v>
          </cell>
          <cell r="C98" t="str">
            <v>L</v>
          </cell>
          <cell r="D98">
            <v>541</v>
          </cell>
          <cell r="E98">
            <v>541</v>
          </cell>
          <cell r="F98" t="str">
            <v>建設物価 P-179 全② ﾏｼﾞｯｸｺｰﾄＣ　 18L　と　積算資料 P-228 全①② ﾏｼﾞｯｸｺｰﾄＣ　 の平均値とする。</v>
          </cell>
        </row>
        <row r="99">
          <cell r="B99" t="str">
            <v>足掛け金物</v>
          </cell>
          <cell r="C99" t="str">
            <v>個</v>
          </cell>
          <cell r="D99">
            <v>2200</v>
          </cell>
          <cell r="E99">
            <v>2200</v>
          </cell>
          <cell r="F99" t="str">
            <v>建設物価 P-324 関東②　150×22Ф鋼製　現場打用　　と　積算資料 P-461 全国②　RC40 L-300 22Ф現場打用　 の平均値とする。</v>
          </cell>
        </row>
        <row r="101">
          <cell r="B101" t="str">
            <v>バックホウ　０．１ｍ３</v>
          </cell>
          <cell r="C101" t="str">
            <v>日</v>
          </cell>
          <cell r="D101">
            <v>6050</v>
          </cell>
          <cell r="E101">
            <v>6050</v>
          </cell>
          <cell r="F101" t="str">
            <v>建設物価 P-801 関東①　0.13　ﾊﾞｯｸﾎｳ　　と　積算資料 P-279 関東①　0.13　ﾊﾞｯｸﾎｳ　 の平均値とする。</v>
          </cell>
        </row>
        <row r="102">
          <cell r="B102" t="str">
            <v>バックホウ　０．２ｍ３</v>
          </cell>
          <cell r="C102" t="str">
            <v>日</v>
          </cell>
          <cell r="D102">
            <v>7650</v>
          </cell>
          <cell r="E102">
            <v>7650</v>
          </cell>
          <cell r="F102" t="str">
            <v>建設物価 P-801 関東①　0.28　ﾊﾞｯｸﾎｳ　　と　積算資料 P-279 関東①　0.28　ﾊﾞｯｸﾎｳ　 の平均値とする。</v>
          </cell>
        </row>
        <row r="103">
          <cell r="B103" t="str">
            <v>バックホウ　０．３５ｍ３</v>
          </cell>
          <cell r="C103" t="str">
            <v>日</v>
          </cell>
          <cell r="D103">
            <v>8350</v>
          </cell>
          <cell r="E103">
            <v>8350</v>
          </cell>
          <cell r="F103" t="str">
            <v>建設物価 P-801 関東①　0.45　ﾊﾞｯｸﾎｳ　　と　積算資料 P-279 関東①　0.45　ﾊﾞｯｸﾎｳ　 の平均値とする。</v>
          </cell>
        </row>
        <row r="104">
          <cell r="B104" t="str">
            <v>バックホウ　０．５ｍ３</v>
          </cell>
          <cell r="C104" t="str">
            <v>日</v>
          </cell>
          <cell r="D104">
            <v>9500</v>
          </cell>
          <cell r="E104">
            <v>9500</v>
          </cell>
          <cell r="F104" t="str">
            <v>建設物価 P-801 関東①　0.5　ﾊﾞｯｸﾎｳ　　と　積算資料 P-279 関東①　0.5　ﾊﾞｯｸﾎｳ　 の平均値とする。</v>
          </cell>
        </row>
        <row r="105">
          <cell r="B105" t="str">
            <v>バックホウ　０．８ｍ３</v>
          </cell>
          <cell r="C105" t="str">
            <v>日</v>
          </cell>
          <cell r="D105">
            <v>13600</v>
          </cell>
          <cell r="E105">
            <v>13600</v>
          </cell>
          <cell r="F105" t="str">
            <v>建設物価 P-801 関東①　0.8　ﾊﾞｯｸﾎｳ　　と　積算資料 P-279 関東①　0.8　ﾊﾞｯｸﾎｳ　 の平均値とする。</v>
          </cell>
        </row>
        <row r="106">
          <cell r="B106" t="str">
            <v>タンパ</v>
          </cell>
          <cell r="C106" t="str">
            <v>日</v>
          </cell>
          <cell r="D106">
            <v>730</v>
          </cell>
          <cell r="E106">
            <v>730</v>
          </cell>
          <cell r="F106" t="str">
            <v>建設物価 P-805 関東① ﾗﾝﾏｰ　重量60～80Kg　　と　積算資料 P-282 関東① ﾗﾝﾏｰ　重量60～80Kg　 の平均値とする。</v>
          </cell>
        </row>
        <row r="107">
          <cell r="B107" t="str">
            <v>ダンプトラック　2t</v>
          </cell>
          <cell r="C107" t="str">
            <v>日</v>
          </cell>
          <cell r="D107">
            <v>4900</v>
          </cell>
          <cell r="E107">
            <v>4900</v>
          </cell>
          <cell r="F107" t="str">
            <v>建設物価 P-802 関東① ﾀﾞﾝﾌﾟﾄﾗｯｸ　2t車　と　積算資料 P-280 関東① ﾀﾞﾝﾌﾟﾄﾗｯｸ　2t車 の平均値とする。</v>
          </cell>
        </row>
        <row r="108">
          <cell r="B108" t="str">
            <v>ダンプトラック　4t</v>
          </cell>
          <cell r="C108" t="str">
            <v>日</v>
          </cell>
          <cell r="D108">
            <v>8600</v>
          </cell>
          <cell r="E108">
            <v>8600</v>
          </cell>
          <cell r="F108" t="str">
            <v>建設物価 P-802 関東① ﾀﾞﾝﾌﾟﾄﾗｯｸ　4t車　と　積算資料 P-280 関東① ﾀﾞﾝﾌﾟﾄﾗｯｸ　4t車 の平均値とする。</v>
          </cell>
        </row>
        <row r="109">
          <cell r="B109" t="str">
            <v>ダンプトラック　10t</v>
          </cell>
          <cell r="C109" t="str">
            <v>日</v>
          </cell>
          <cell r="D109">
            <v>0</v>
          </cell>
          <cell r="E109">
            <v>0</v>
          </cell>
          <cell r="F109" t="str">
            <v xml:space="preserve">積算資料 P- </v>
          </cell>
        </row>
        <row r="110">
          <cell r="B110" t="str">
            <v>燃料費（軽油）</v>
          </cell>
          <cell r="C110" t="str">
            <v>L</v>
          </cell>
          <cell r="D110">
            <v>137</v>
          </cell>
          <cell r="E110">
            <v>137</v>
          </cell>
          <cell r="F110" t="str">
            <v>建設物価 P-788 甲府②　L　軽油　ｽﾀﾝﾄﾞ　と　積算資料 P-259 甲府②　L　軽油　ｽﾀﾝﾄﾞ の平均値とする。</v>
          </cell>
        </row>
        <row r="111">
          <cell r="B111" t="str">
            <v>燃料費（ｶﾞｿﾘﾝ）</v>
          </cell>
          <cell r="C111" t="str">
            <v>L</v>
          </cell>
          <cell r="D111">
            <v>153</v>
          </cell>
          <cell r="E111">
            <v>153</v>
          </cell>
          <cell r="F111" t="str">
            <v>建設物価 P-788 甲府②　ﾚｷﾞｭﾗｰ　ｽﾀﾝﾄﾞ　と　積算資料 P-259 甲府②　ﾚｷﾞｭﾗｰ　ｽﾀﾝﾄﾞ の平均値とする。</v>
          </cell>
        </row>
        <row r="112">
          <cell r="B112" t="str">
            <v>トラッククレーン作業料金　4.9t</v>
          </cell>
          <cell r="C112" t="str">
            <v>日</v>
          </cell>
          <cell r="D112">
            <v>39000</v>
          </cell>
          <cell r="E112">
            <v>39000</v>
          </cell>
          <cell r="F112" t="str">
            <v>建設物価 P-809 関東①　4.9tｵﾍﾟﾚｰﾀｰ付　と　積算資料 P-285 関東①　4.9tｵﾍﾟﾚｰﾀｰ付 の平均値とする。</v>
          </cell>
        </row>
        <row r="113">
          <cell r="B113" t="str">
            <v>ラフテレーンクレーン作業料金　16t</v>
          </cell>
          <cell r="C113" t="str">
            <v>日</v>
          </cell>
          <cell r="D113">
            <v>46500</v>
          </cell>
          <cell r="E113">
            <v>46500</v>
          </cell>
          <cell r="F113" t="str">
            <v>建設物価 P-809 関東①　 16tｵﾍﾟﾚｰﾀｰ付　と　積算資料 P-285 関東①　16tｵﾍﾟﾚｰﾀｰ付 の平均値とする。</v>
          </cell>
        </row>
        <row r="114">
          <cell r="B114" t="str">
            <v>油圧ｼﾞｬｯｷ損料</v>
          </cell>
          <cell r="C114" t="str">
            <v>日</v>
          </cell>
          <cell r="D114">
            <v>1050</v>
          </cell>
          <cell r="E114">
            <v>1050</v>
          </cell>
          <cell r="F114" t="str">
            <v>建設物価 P-807 関東①　50t　ｼﾞｬｰﾅﾙｼﾞｬｯｷ　と　積算資料 P-284 関東①　50t　油圧ｼﾞｬｯｷ の平均値とする。</v>
          </cell>
        </row>
        <row r="115">
          <cell r="B115" t="str">
            <v>コロ　（SGP　100A×2ｍ）</v>
          </cell>
          <cell r="C115" t="str">
            <v>ｍ</v>
          </cell>
          <cell r="D115">
            <v>2936</v>
          </cell>
          <cell r="E115">
            <v>2936</v>
          </cell>
          <cell r="F115" t="str">
            <v>建設物価 P-654 甲府③　小口　/5.5m黒ねじ無し 100A　と　積算資料 P-770 関東③　小口　/5.5m黒ねじ無し 100A の平均値とする。</v>
          </cell>
        </row>
        <row r="116">
          <cell r="B116" t="str">
            <v>道板</v>
          </cell>
          <cell r="C116" t="str">
            <v>ｍ３</v>
          </cell>
          <cell r="D116">
            <v>70500</v>
          </cell>
          <cell r="E116">
            <v>70500</v>
          </cell>
          <cell r="F116" t="str">
            <v>建設物価 P-155 甲府②　杉　4.0m×3.6cm×20cm　と　積算資料 P-235 甲府②　杉　4.0m×3.6cm×21cm　足場板 の平均値とする。</v>
          </cell>
        </row>
        <row r="118">
          <cell r="B118" t="str">
            <v>ビニールテープ　0.2mm×100W×15m</v>
          </cell>
          <cell r="C118" t="str">
            <v>㎡</v>
          </cell>
          <cell r="D118">
            <v>210</v>
          </cell>
          <cell r="E118">
            <v>210</v>
          </cell>
          <cell r="F118" t="str">
            <v>建設物価 P-715 全国② （不粘着、艶） ｍ単価　と　積算資料 P-860 関東② （不粘着、半艶状） ｍ単価 の平均値とする。</v>
          </cell>
        </row>
        <row r="119">
          <cell r="B119" t="str">
            <v>ステンレス鋼板　SUS304　No2　B</v>
          </cell>
          <cell r="C119" t="str">
            <v>㎡</v>
          </cell>
          <cell r="D119">
            <v>5506</v>
          </cell>
          <cell r="E119">
            <v>5506</v>
          </cell>
          <cell r="F119" t="str">
            <v>建設物価 P-51 東京②1.0×1,000×2,000（15.9Kg／枚）　と　積算資料 P-48 関東②1.0×1,000×2,000（15.9Kg／枚） の平均値とする。</v>
          </cell>
        </row>
        <row r="123">
          <cell r="B123" t="str">
            <v>コンクリート金コテ押え</v>
          </cell>
          <cell r="C123" t="str">
            <v>ｍ２</v>
          </cell>
          <cell r="D123">
            <v>650</v>
          </cell>
          <cell r="E123">
            <v>650</v>
          </cell>
          <cell r="F123" t="str">
            <v>建築ｺｽﾄ情報 P-22　東京　ｺﾝｸﾘｰﾄ直仕上　と　建築施工単価 P-28 　 東京　ｺﾝｸﾘｰﾄ直仕上 の平均値とする。</v>
          </cell>
        </row>
        <row r="124">
          <cell r="B124" t="str">
            <v>床付け</v>
          </cell>
          <cell r="C124" t="str">
            <v>ｍ２</v>
          </cell>
          <cell r="D124">
            <v>320</v>
          </cell>
          <cell r="E124">
            <v>320</v>
          </cell>
          <cell r="F124" t="str">
            <v>建築ｺｽﾄ情報 P-2　東京　総堀　つぼ、布掘　深2.5m程度　と　建築施工単価 P-8  　 東京 の平均値とする。</v>
          </cell>
        </row>
        <row r="125">
          <cell r="B125" t="str">
            <v>割栗地業</v>
          </cell>
          <cell r="C125" t="str">
            <v>ｍ３</v>
          </cell>
          <cell r="D125">
            <v>7950</v>
          </cell>
          <cell r="E125">
            <v>7950</v>
          </cell>
          <cell r="F125" t="str">
            <v>建築ｺｽﾄ情報 P-156　東京　基礎下 厚100～150　と　建築施工単価 P-184　 東京　基礎・地中梁　厚100～150 の平均値とする。</v>
          </cell>
        </row>
        <row r="126">
          <cell r="B126" t="str">
            <v>砂  埋め戻し用</v>
          </cell>
          <cell r="C126" t="str">
            <v>ｍ３</v>
          </cell>
          <cell r="D126">
            <v>2650</v>
          </cell>
          <cell r="E126">
            <v>2650</v>
          </cell>
          <cell r="F126" t="str">
            <v>建設物価 P-130 甲府①②　と　積算資料 P-183 甲府①② の平均値とする。</v>
          </cell>
        </row>
        <row r="127">
          <cell r="B127" t="str">
            <v>砂  クッション用</v>
          </cell>
          <cell r="C127" t="str">
            <v>ｍ３</v>
          </cell>
          <cell r="D127">
            <v>2850</v>
          </cell>
          <cell r="E127">
            <v>2850</v>
          </cell>
          <cell r="F127" t="str">
            <v>建設物価 P-130 甲府①②　と　積算資料 P-183 甲府①② の平均値とする。</v>
          </cell>
        </row>
        <row r="128">
          <cell r="B128" t="str">
            <v>砂利</v>
          </cell>
          <cell r="C128" t="str">
            <v>ｍ３</v>
          </cell>
          <cell r="D128">
            <v>3850</v>
          </cell>
          <cell r="E128">
            <v>3850</v>
          </cell>
          <cell r="F128" t="str">
            <v>建設物価 P-130 甲府①②（ｲ）　と　積算資料 P-183 甲府①②　小口 の平均値とする。</v>
          </cell>
        </row>
        <row r="129">
          <cell r="B129" t="str">
            <v>クラッシャー  0-40</v>
          </cell>
          <cell r="C129" t="str">
            <v>ｍ３</v>
          </cell>
          <cell r="D129">
            <v>3380</v>
          </cell>
          <cell r="E129">
            <v>3380</v>
          </cell>
          <cell r="F129" t="str">
            <v>建設物価 P-130 甲府①②　と　積算資料 P-183 甲府①②　小口 の平均値とする。</v>
          </cell>
        </row>
        <row r="130">
          <cell r="B130" t="str">
            <v>切込砕石     0-40</v>
          </cell>
          <cell r="C130" t="str">
            <v>ｍ３</v>
          </cell>
          <cell r="D130">
            <v>3650</v>
          </cell>
          <cell r="E130">
            <v>3650</v>
          </cell>
          <cell r="F130" t="str">
            <v>建設物価 P-130 甲府①②　と　積算資料 P-183 甲府①②　小口 の平均値とする。</v>
          </cell>
        </row>
        <row r="131">
          <cell r="B131" t="str">
            <v>残土処分    場外</v>
          </cell>
          <cell r="C131" t="str">
            <v>ｍ３</v>
          </cell>
          <cell r="D131">
            <v>15730</v>
          </cell>
          <cell r="E131">
            <v>15730</v>
          </cell>
          <cell r="F131" t="str">
            <v>処分:県土整備部実施設計単価 令和5年1月  2980/m3   
運搬:建設物価P904　2t車　15000円/台→15000÷2×1.7＝12,750円/m3</v>
          </cell>
        </row>
        <row r="132">
          <cell r="B132" t="str">
            <v>残土処分　機械    場内</v>
          </cell>
          <cell r="C132" t="str">
            <v>ｍ３</v>
          </cell>
          <cell r="D132">
            <v>900</v>
          </cell>
          <cell r="E132">
            <v>900</v>
          </cell>
          <cell r="F132" t="str">
            <v>建築ｺｽﾄ情報 P-126　東京　場内敷きならし　と　建築施工単価 P-154 東京 構内地均し 機械 の平均値とする。</v>
          </cell>
        </row>
        <row r="133">
          <cell r="B133" t="str">
            <v>機械運搬費</v>
          </cell>
          <cell r="C133" t="str">
            <v>往復</v>
          </cell>
          <cell r="D133">
            <v>76500</v>
          </cell>
          <cell r="E133">
            <v>76500</v>
          </cell>
          <cell r="F133" t="str">
            <v>建築ｺｽﾄ情報 P-2　東京　片道30Km以内 ﾊﾞｯｸﾎｳ　と　建築施工単価 P-8　東京　片道30Km以内 ﾊﾞｯｸﾎｳ の平均値とする。</v>
          </cell>
        </row>
        <row r="135">
          <cell r="B135" t="str">
            <v>リップ溝  100*50*20*2.3</v>
          </cell>
          <cell r="C135" t="str">
            <v>t</v>
          </cell>
          <cell r="D135">
            <v>89100</v>
          </cell>
          <cell r="E135">
            <v>89100</v>
          </cell>
          <cell r="F135" t="str">
            <v>建設物価 P-36 東京③　と　積算資料 P-37 甲府③ の平均値とする。</v>
          </cell>
        </row>
        <row r="136">
          <cell r="B136" t="str">
            <v>軽量H形鋼 150*75*3.2*4.5</v>
          </cell>
          <cell r="C136" t="str">
            <v>t</v>
          </cell>
          <cell r="D136">
            <v>103000</v>
          </cell>
          <cell r="E136">
            <v>103000</v>
          </cell>
          <cell r="F136" t="str">
            <v>建設物価 P-37 東京③　と　積算資料 P-38 東京③ の平均値とする。</v>
          </cell>
        </row>
        <row r="137">
          <cell r="D137">
            <v>0</v>
          </cell>
          <cell r="E137">
            <v>0</v>
          </cell>
        </row>
        <row r="138">
          <cell r="D138">
            <v>0</v>
          </cell>
          <cell r="E138">
            <v>0</v>
          </cell>
        </row>
        <row r="139">
          <cell r="D139">
            <v>0</v>
          </cell>
          <cell r="E139">
            <v>0</v>
          </cell>
        </row>
        <row r="140">
          <cell r="D140">
            <v>0</v>
          </cell>
          <cell r="E140">
            <v>0</v>
          </cell>
        </row>
        <row r="141">
          <cell r="B141" t="str">
            <v>車道部アスファルト舗装</v>
          </cell>
          <cell r="C141" t="str">
            <v>ｍ２</v>
          </cell>
          <cell r="D141">
            <v>5600</v>
          </cell>
          <cell r="E141">
            <v>5600</v>
          </cell>
          <cell r="F141" t="str">
            <v>建築ｺｽﾄ情報 P-402　東京　A-5-15再生 100㎡</v>
          </cell>
        </row>
        <row r="142">
          <cell r="B142" t="str">
            <v>車道部アスファルト舗装</v>
          </cell>
          <cell r="C142" t="str">
            <v>ｍ２</v>
          </cell>
          <cell r="D142">
            <v>3900</v>
          </cell>
          <cell r="E142">
            <v>3900</v>
          </cell>
          <cell r="F142" t="str">
            <v>建築ｺｽﾄ情報 P-402　東京　A-5-15再生 500㎡</v>
          </cell>
        </row>
        <row r="143">
          <cell r="B143" t="str">
            <v>歩道部アスファルト舗装</v>
          </cell>
          <cell r="C143" t="str">
            <v>ｍ２</v>
          </cell>
          <cell r="D143">
            <v>3300</v>
          </cell>
          <cell r="E143">
            <v>3300</v>
          </cell>
          <cell r="F143" t="str">
            <v>建築ｺｽﾄ情報 P-402　東京　A-3-10新 500㎡</v>
          </cell>
        </row>
        <row r="144">
          <cell r="B144" t="str">
            <v>歩道部アスファルト舗装</v>
          </cell>
          <cell r="C144" t="str">
            <v>ｍ２</v>
          </cell>
          <cell r="D144">
            <v>2800</v>
          </cell>
          <cell r="E144">
            <v>2800</v>
          </cell>
          <cell r="F144" t="str">
            <v>建築ｺｽﾄ情報 P-402　東京　A-3-10再生 500㎡</v>
          </cell>
        </row>
        <row r="145">
          <cell r="B145" t="str">
            <v>アスファルトカッター</v>
          </cell>
          <cell r="C145" t="str">
            <v>m</v>
          </cell>
          <cell r="D145">
            <v>0</v>
          </cell>
          <cell r="E145">
            <v>0</v>
          </cell>
          <cell r="F145" t="str">
            <v xml:space="preserve">積算資料 P- </v>
          </cell>
        </row>
        <row r="146">
          <cell r="B146" t="str">
            <v>コンクリートカッター</v>
          </cell>
          <cell r="C146" t="str">
            <v>m</v>
          </cell>
          <cell r="D146">
            <v>0</v>
          </cell>
          <cell r="E146">
            <v>0</v>
          </cell>
          <cell r="F146" t="str">
            <v xml:space="preserve">積算資料 P- </v>
          </cell>
        </row>
        <row r="147">
          <cell r="B147" t="str">
            <v>配管用鉄骨架台　溶融亜鉛ﾒｯｷ仕上げ　5kg以下</v>
          </cell>
          <cell r="C147" t="str">
            <v>ｋｇ</v>
          </cell>
          <cell r="D147">
            <v>0</v>
          </cell>
          <cell r="E147">
            <v>0</v>
          </cell>
          <cell r="F147">
            <v>0</v>
          </cell>
        </row>
        <row r="148">
          <cell r="B148" t="str">
            <v>配管用鉄骨架台　溶融亜鉛ﾒｯｷ仕上げ　15kg以下</v>
          </cell>
          <cell r="C148" t="str">
            <v>ｋｇ</v>
          </cell>
          <cell r="D148">
            <v>0</v>
          </cell>
          <cell r="E148">
            <v>0</v>
          </cell>
          <cell r="F148">
            <v>0</v>
          </cell>
        </row>
        <row r="149">
          <cell r="B149" t="str">
            <v>配管用鉄骨架台　溶融亜鉛ﾒｯｷ仕上げ　20kg以下</v>
          </cell>
          <cell r="C149" t="str">
            <v>ｋｇ</v>
          </cell>
          <cell r="D149">
            <v>1600</v>
          </cell>
          <cell r="E149">
            <v>1600</v>
          </cell>
          <cell r="F149">
            <v>0</v>
          </cell>
        </row>
        <row r="151">
          <cell r="B151" t="str">
            <v>配管用鉄骨架台　SUS304製　5kg以下</v>
          </cell>
          <cell r="C151" t="str">
            <v>ｋｇ</v>
          </cell>
          <cell r="D151">
            <v>0</v>
          </cell>
          <cell r="E151">
            <v>0</v>
          </cell>
          <cell r="F151">
            <v>0</v>
          </cell>
        </row>
        <row r="152">
          <cell r="B152" t="str">
            <v>配管用鉄骨架台　SUS304製　15kg以下</v>
          </cell>
          <cell r="C152" t="str">
            <v>ｋｇ</v>
          </cell>
          <cell r="D152">
            <v>0</v>
          </cell>
          <cell r="E152">
            <v>0</v>
          </cell>
          <cell r="F152">
            <v>0</v>
          </cell>
        </row>
        <row r="153">
          <cell r="B153" t="str">
            <v>コンクリート解体</v>
          </cell>
          <cell r="C153" t="str">
            <v>ｍ３</v>
          </cell>
          <cell r="D153">
            <v>36400</v>
          </cell>
          <cell r="E153">
            <v>36400</v>
          </cell>
          <cell r="F153" t="str">
            <v>建築コスト情報 P-420　東京　RC.SRC.S造　建物基礎解体　ﾊﾝﾄﾞﾌﾞﾚｰｶｰ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43"/>
  </sheetPr>
  <dimension ref="A1:K120"/>
  <sheetViews>
    <sheetView showZeros="0" tabSelected="1" workbookViewId="0">
      <selection activeCell="A3" sqref="A3:I3"/>
    </sheetView>
  </sheetViews>
  <sheetFormatPr defaultColWidth="9" defaultRowHeight="13.5"/>
  <cols>
    <col min="1" max="1" width="12.625" style="140" customWidth="1"/>
    <col min="2" max="2" width="11.5" style="140" customWidth="1"/>
    <col min="3" max="8" width="15.625" style="140" customWidth="1"/>
    <col min="9" max="9" width="15.75" style="140" customWidth="1"/>
    <col min="10" max="16384" width="9" style="140"/>
  </cols>
  <sheetData>
    <row r="1" spans="1:10" ht="30" customHeight="1" thickBot="1">
      <c r="A1" s="137" t="s">
        <v>30</v>
      </c>
      <c r="B1" s="138"/>
      <c r="C1" s="138"/>
      <c r="D1" s="138"/>
      <c r="E1" s="138"/>
      <c r="F1" s="138"/>
      <c r="G1" s="138"/>
      <c r="H1" s="138"/>
      <c r="I1" s="430">
        <v>35</v>
      </c>
      <c r="J1" s="139"/>
    </row>
    <row r="2" spans="1:10" ht="55.5" customHeight="1">
      <c r="A2" s="694"/>
      <c r="B2" s="695"/>
      <c r="C2" s="141"/>
      <c r="D2" s="141"/>
      <c r="E2" s="141"/>
      <c r="F2" s="141"/>
      <c r="G2" s="141"/>
      <c r="H2" s="142"/>
      <c r="I2" s="638" t="s">
        <v>1363</v>
      </c>
    </row>
    <row r="3" spans="1:10" ht="57" customHeight="1">
      <c r="A3" s="696" t="s">
        <v>1368</v>
      </c>
      <c r="B3" s="697"/>
      <c r="C3" s="697"/>
      <c r="D3" s="697"/>
      <c r="E3" s="697"/>
      <c r="F3" s="697"/>
      <c r="G3" s="697"/>
      <c r="H3" s="697"/>
      <c r="I3" s="698"/>
    </row>
    <row r="4" spans="1:10" ht="57" customHeight="1">
      <c r="A4" s="143"/>
      <c r="B4" s="699" t="e">
        <f>SUM(鑑!G39)</f>
        <v>#REF!</v>
      </c>
      <c r="C4" s="699"/>
      <c r="D4" s="699"/>
      <c r="E4" s="699"/>
      <c r="F4" s="144"/>
      <c r="G4" s="145"/>
      <c r="I4" s="146"/>
    </row>
    <row r="5" spans="1:10" ht="27" customHeight="1">
      <c r="A5" s="143"/>
      <c r="I5" s="146"/>
    </row>
    <row r="6" spans="1:10" ht="27" customHeight="1">
      <c r="A6" s="147" t="s">
        <v>31</v>
      </c>
      <c r="B6" s="177" t="s">
        <v>692</v>
      </c>
      <c r="C6" s="178"/>
      <c r="D6" s="178"/>
      <c r="E6" s="178"/>
      <c r="F6" s="148"/>
      <c r="G6" s="631" t="s">
        <v>185</v>
      </c>
      <c r="H6" s="631"/>
      <c r="I6" s="632"/>
    </row>
    <row r="7" spans="1:10" ht="27" customHeight="1">
      <c r="A7" s="147" t="s">
        <v>69</v>
      </c>
      <c r="B7" s="361" t="s">
        <v>1364</v>
      </c>
      <c r="C7" s="362"/>
      <c r="D7" s="178"/>
      <c r="E7" s="362"/>
      <c r="F7" s="149"/>
      <c r="G7" s="631" t="s">
        <v>1331</v>
      </c>
      <c r="H7" s="631"/>
      <c r="I7" s="632"/>
    </row>
    <row r="8" spans="1:10" ht="27" customHeight="1">
      <c r="A8" s="147"/>
      <c r="B8" s="439" t="s">
        <v>1321</v>
      </c>
      <c r="C8" s="178"/>
      <c r="D8" s="178"/>
      <c r="E8" s="178"/>
      <c r="F8" s="149"/>
      <c r="G8" s="631" t="s">
        <v>1332</v>
      </c>
      <c r="H8" s="631"/>
      <c r="I8" s="632"/>
    </row>
    <row r="9" spans="1:10" ht="27" customHeight="1">
      <c r="A9" s="147"/>
      <c r="B9" s="439" t="s">
        <v>1365</v>
      </c>
      <c r="C9" s="178"/>
      <c r="D9" s="178"/>
      <c r="E9" s="178"/>
      <c r="F9" s="149"/>
      <c r="G9" s="633" t="s">
        <v>1362</v>
      </c>
      <c r="H9" s="631"/>
      <c r="I9" s="632"/>
    </row>
    <row r="10" spans="1:10" ht="27" customHeight="1">
      <c r="A10" s="147"/>
      <c r="B10" s="440" t="s">
        <v>1322</v>
      </c>
      <c r="C10" s="178"/>
      <c r="D10" s="178"/>
      <c r="E10" s="178"/>
      <c r="F10" s="149"/>
      <c r="G10" s="633" t="s">
        <v>1333</v>
      </c>
      <c r="H10" s="634"/>
      <c r="I10" s="635"/>
    </row>
    <row r="11" spans="1:10" ht="27" customHeight="1">
      <c r="A11" s="147"/>
      <c r="B11" s="439"/>
      <c r="C11" s="362"/>
      <c r="D11" s="178"/>
      <c r="E11" s="178"/>
      <c r="F11" s="149"/>
      <c r="G11" s="633" t="s">
        <v>693</v>
      </c>
      <c r="H11" s="634"/>
      <c r="I11" s="635"/>
    </row>
    <row r="12" spans="1:10" ht="27" customHeight="1">
      <c r="A12" s="147"/>
      <c r="B12" s="439"/>
      <c r="C12" s="178"/>
      <c r="D12" s="178"/>
      <c r="E12" s="178"/>
      <c r="F12" s="149"/>
      <c r="G12" s="633" t="s">
        <v>1127</v>
      </c>
      <c r="H12" s="633"/>
      <c r="I12" s="636"/>
    </row>
    <row r="13" spans="1:10" ht="27" customHeight="1">
      <c r="A13" s="147"/>
      <c r="B13" s="439"/>
      <c r="C13" s="178"/>
      <c r="D13" s="178"/>
      <c r="E13" s="178"/>
      <c r="F13" s="149"/>
      <c r="G13" s="633" t="s">
        <v>1126</v>
      </c>
      <c r="H13" s="633"/>
      <c r="I13" s="636"/>
    </row>
    <row r="14" spans="1:10" ht="27" customHeight="1">
      <c r="A14" s="147"/>
      <c r="B14" s="262"/>
      <c r="C14" s="263"/>
      <c r="D14" s="263"/>
      <c r="E14" s="263"/>
      <c r="F14" s="149"/>
      <c r="G14" s="633"/>
      <c r="H14" s="633"/>
      <c r="I14" s="636"/>
    </row>
    <row r="15" spans="1:10" ht="27" customHeight="1">
      <c r="A15" s="147"/>
      <c r="B15" s="177"/>
      <c r="C15" s="178"/>
      <c r="D15" s="178"/>
      <c r="E15" s="178"/>
      <c r="F15" s="149"/>
      <c r="G15" s="263"/>
      <c r="H15" s="263"/>
      <c r="I15" s="270"/>
    </row>
    <row r="16" spans="1:10" ht="27" customHeight="1" thickBot="1">
      <c r="A16" s="150"/>
      <c r="B16" s="151"/>
      <c r="C16" s="151"/>
      <c r="D16" s="151"/>
      <c r="E16" s="151"/>
      <c r="F16" s="151"/>
      <c r="G16" s="691" t="s">
        <v>135</v>
      </c>
      <c r="H16" s="692"/>
      <c r="I16" s="693"/>
    </row>
    <row r="17" ht="15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8" ht="30" customHeight="1"/>
    <row r="39" ht="30" customHeight="1"/>
    <row r="90" spans="10:11">
      <c r="K90" s="140">
        <v>0.4</v>
      </c>
    </row>
    <row r="92" spans="10:11">
      <c r="J92" s="140">
        <v>18800</v>
      </c>
      <c r="K92" s="140">
        <v>0.4</v>
      </c>
    </row>
    <row r="118" spans="10:11">
      <c r="K118" s="140">
        <v>0.6</v>
      </c>
    </row>
    <row r="120" spans="10:11">
      <c r="J120" s="140">
        <v>18800</v>
      </c>
      <c r="K120" s="140">
        <v>0.6</v>
      </c>
    </row>
  </sheetData>
  <mergeCells count="4">
    <mergeCell ref="G16:I16"/>
    <mergeCell ref="A2:B2"/>
    <mergeCell ref="A3:I3"/>
    <mergeCell ref="B4:E4"/>
  </mergeCells>
  <phoneticPr fontId="6"/>
  <printOptions horizontalCentered="1" verticalCentered="1" gridLinesSet="0"/>
  <pageMargins left="0.39370078740157483" right="0.39370078740157483" top="0.98425196850393704" bottom="0.39370078740157483" header="0.59055118110236227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45"/>
  </sheetPr>
  <dimension ref="A1:Q405"/>
  <sheetViews>
    <sheetView showZeros="0" view="pageBreakPreview" topLeftCell="A171" zoomScale="85" zoomScaleNormal="85" zoomScaleSheetLayoutView="85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110" customWidth="1"/>
    <col min="5" max="5" width="6" style="41" customWidth="1"/>
    <col min="6" max="6" width="15.875" style="108" customWidth="1"/>
    <col min="7" max="7" width="20" style="108" customWidth="1"/>
    <col min="8" max="8" width="8.25" style="21" customWidth="1"/>
    <col min="9" max="9" width="8.25" style="119" customWidth="1"/>
    <col min="10" max="10" width="2.625" style="28" customWidth="1"/>
    <col min="11" max="11" width="5" style="28" customWidth="1"/>
    <col min="12" max="12" width="14.25" style="28" customWidth="1"/>
    <col min="13" max="13" width="8.75" style="28" bestFit="1" customWidth="1"/>
    <col min="14" max="14" width="10.25" style="28" customWidth="1"/>
    <col min="15" max="15" width="11.25" style="28" customWidth="1"/>
    <col min="16" max="16" width="6" style="28" bestFit="1" customWidth="1"/>
    <col min="17" max="16384" width="9" style="28"/>
  </cols>
  <sheetData>
    <row r="1" spans="1:17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38" t="s">
        <v>12</v>
      </c>
      <c r="H1" s="706" t="s">
        <v>13</v>
      </c>
      <c r="I1" s="707"/>
      <c r="J1" s="707"/>
      <c r="K1" s="708"/>
      <c r="L1" s="21"/>
      <c r="M1" s="108"/>
      <c r="N1" s="21"/>
      <c r="O1" s="108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548"/>
      <c r="G2" s="549"/>
      <c r="H2" s="478"/>
      <c r="I2" s="639"/>
      <c r="J2" s="472"/>
      <c r="K2" s="560"/>
      <c r="L2" s="21"/>
      <c r="M2" s="108"/>
      <c r="N2" s="705"/>
      <c r="O2" s="713"/>
      <c r="P2" s="705"/>
      <c r="Q2" s="40"/>
    </row>
    <row r="3" spans="1:17" s="21" customFormat="1" ht="14.25" customHeight="1">
      <c r="A3" s="45" t="str">
        <f>Ⅰ!A19</f>
        <v>Ⅰ-7</v>
      </c>
      <c r="B3" s="46" t="str">
        <f>Ⅰ!B19</f>
        <v>建具</v>
      </c>
      <c r="C3" s="46" t="s">
        <v>16</v>
      </c>
      <c r="D3" s="47"/>
      <c r="E3" s="48"/>
      <c r="F3" s="416"/>
      <c r="G3" s="552">
        <f>ROUNDDOWN(D3*F3,0)</f>
        <v>0</v>
      </c>
      <c r="H3" s="456"/>
      <c r="I3" s="457"/>
      <c r="J3" s="458"/>
      <c r="K3" s="459"/>
      <c r="M3" s="108"/>
      <c r="N3" s="704"/>
      <c r="O3" s="704"/>
      <c r="P3" s="704"/>
      <c r="Q3" s="40"/>
    </row>
    <row r="4" spans="1:17" s="21" customFormat="1" ht="14.25" customHeight="1">
      <c r="A4" s="59"/>
      <c r="B4" s="59"/>
      <c r="C4" s="59"/>
      <c r="D4" s="341"/>
      <c r="E4" s="42"/>
      <c r="F4" s="529"/>
      <c r="G4" s="443">
        <f>ROUNDDOWN(D4*F4,0)</f>
        <v>0</v>
      </c>
      <c r="H4" s="493"/>
      <c r="I4" s="558"/>
      <c r="J4" s="495"/>
      <c r="K4" s="496"/>
      <c r="L4" s="28"/>
      <c r="M4" s="28"/>
      <c r="N4" s="28"/>
      <c r="O4" s="28"/>
      <c r="P4" s="258"/>
      <c r="Q4" s="40"/>
    </row>
    <row r="5" spans="1:17" s="21" customFormat="1" ht="14.25" customHeight="1">
      <c r="A5" s="12" t="s">
        <v>73</v>
      </c>
      <c r="B5" s="4" t="s">
        <v>188</v>
      </c>
      <c r="C5" s="46"/>
      <c r="D5" s="47"/>
      <c r="E5" s="45"/>
      <c r="F5" s="165"/>
      <c r="G5" s="445"/>
      <c r="H5" s="516"/>
      <c r="I5" s="487"/>
      <c r="J5" s="469"/>
      <c r="K5" s="459"/>
      <c r="L5" s="28"/>
      <c r="M5" s="28"/>
      <c r="N5" s="28"/>
      <c r="O5" s="28"/>
      <c r="P5" s="258"/>
      <c r="Q5" s="40"/>
    </row>
    <row r="6" spans="1:17" s="21" customFormat="1" ht="14.25" customHeight="1">
      <c r="A6" s="191"/>
      <c r="B6" s="183" t="s">
        <v>189</v>
      </c>
      <c r="C6" s="2" t="s">
        <v>714</v>
      </c>
      <c r="D6" s="193"/>
      <c r="E6" s="201"/>
      <c r="F6" s="517"/>
      <c r="G6" s="518"/>
      <c r="H6" s="462" t="s">
        <v>1088</v>
      </c>
      <c r="I6" s="463"/>
      <c r="J6" s="464"/>
      <c r="K6" s="519"/>
      <c r="L6" s="223"/>
      <c r="M6" s="115"/>
      <c r="N6" s="115"/>
      <c r="O6" s="224"/>
      <c r="P6" s="258"/>
      <c r="Q6" s="40"/>
    </row>
    <row r="7" spans="1:17" s="21" customFormat="1" ht="14.25" customHeight="1">
      <c r="A7" s="45"/>
      <c r="B7" s="4" t="s">
        <v>713</v>
      </c>
      <c r="C7" s="5" t="s">
        <v>190</v>
      </c>
      <c r="D7" s="47">
        <v>1</v>
      </c>
      <c r="E7" s="202" t="s">
        <v>192</v>
      </c>
      <c r="F7" s="398">
        <f>ROUND(H7*K7,-3)</f>
        <v>823000</v>
      </c>
      <c r="G7" s="520">
        <f t="shared" ref="G7" si="0">SUM(D7*F7)</f>
        <v>823000</v>
      </c>
      <c r="H7" s="711">
        <v>1028200</v>
      </c>
      <c r="I7" s="712"/>
      <c r="J7" s="521" t="s">
        <v>2</v>
      </c>
      <c r="K7" s="522">
        <v>0.8</v>
      </c>
      <c r="L7" s="223"/>
      <c r="M7" s="115"/>
      <c r="N7" s="115"/>
      <c r="O7" s="224"/>
      <c r="P7" s="258"/>
      <c r="Q7" s="40"/>
    </row>
    <row r="8" spans="1:17" s="21" customFormat="1" ht="14.25" customHeight="1">
      <c r="A8" s="191"/>
      <c r="B8" s="183"/>
      <c r="C8" s="2" t="s">
        <v>191</v>
      </c>
      <c r="D8" s="193"/>
      <c r="E8" s="201"/>
      <c r="F8" s="504"/>
      <c r="G8" s="518"/>
      <c r="H8" s="462"/>
      <c r="I8" s="471"/>
      <c r="J8" s="472"/>
      <c r="K8" s="473"/>
      <c r="L8" s="223"/>
      <c r="M8" s="115"/>
      <c r="N8" s="115"/>
      <c r="O8" s="224"/>
      <c r="P8" s="258"/>
      <c r="Q8" s="40"/>
    </row>
    <row r="9" spans="1:17" s="21" customFormat="1" ht="14.25" customHeight="1">
      <c r="A9" s="45"/>
      <c r="B9" s="4"/>
      <c r="C9" s="205" t="s">
        <v>715</v>
      </c>
      <c r="D9" s="47"/>
      <c r="E9" s="202"/>
      <c r="F9" s="466"/>
      <c r="G9" s="520"/>
      <c r="H9" s="456"/>
      <c r="I9" s="468"/>
      <c r="J9" s="474"/>
      <c r="K9" s="475"/>
      <c r="L9" s="223"/>
      <c r="M9" s="115"/>
      <c r="N9" s="115"/>
      <c r="O9" s="224"/>
      <c r="P9" s="258"/>
      <c r="Q9" s="40"/>
    </row>
    <row r="10" spans="1:17" s="21" customFormat="1" ht="14.25" customHeight="1">
      <c r="A10" s="191"/>
      <c r="B10" s="183" t="s">
        <v>193</v>
      </c>
      <c r="C10" s="2" t="s">
        <v>714</v>
      </c>
      <c r="D10" s="193"/>
      <c r="E10" s="201"/>
      <c r="F10" s="517"/>
      <c r="G10" s="518"/>
      <c r="H10" s="462" t="s">
        <v>1088</v>
      </c>
      <c r="I10" s="463"/>
      <c r="J10" s="464"/>
      <c r="K10" s="519"/>
      <c r="L10" s="223"/>
      <c r="M10" s="115"/>
      <c r="N10" s="115"/>
      <c r="O10" s="224"/>
      <c r="P10" s="258"/>
      <c r="Q10" s="40"/>
    </row>
    <row r="11" spans="1:17" s="21" customFormat="1" ht="14.25" customHeight="1">
      <c r="A11" s="45"/>
      <c r="B11" s="4" t="s">
        <v>713</v>
      </c>
      <c r="C11" s="5" t="s">
        <v>190</v>
      </c>
      <c r="D11" s="47">
        <v>1</v>
      </c>
      <c r="E11" s="202" t="s">
        <v>192</v>
      </c>
      <c r="F11" s="398">
        <f>ROUND(I11*K11,-3)</f>
        <v>630000</v>
      </c>
      <c r="G11" s="520">
        <f t="shared" ref="G11" si="1">SUM(D11*F11)</f>
        <v>630000</v>
      </c>
      <c r="H11" s="456"/>
      <c r="I11" s="468">
        <v>788000</v>
      </c>
      <c r="J11" s="521" t="s">
        <v>2</v>
      </c>
      <c r="K11" s="522">
        <v>0.8</v>
      </c>
      <c r="L11" s="223"/>
      <c r="M11" s="115"/>
      <c r="N11" s="115"/>
      <c r="O11" s="224"/>
      <c r="P11" s="258"/>
      <c r="Q11" s="40"/>
    </row>
    <row r="12" spans="1:17" s="21" customFormat="1" ht="14.25" customHeight="1">
      <c r="A12" s="191"/>
      <c r="B12" s="183"/>
      <c r="C12" s="2" t="s">
        <v>191</v>
      </c>
      <c r="D12" s="193"/>
      <c r="E12" s="201"/>
      <c r="F12" s="504"/>
      <c r="G12" s="518"/>
      <c r="H12" s="462"/>
      <c r="I12" s="471"/>
      <c r="J12" s="472"/>
      <c r="K12" s="473"/>
      <c r="L12" s="223"/>
      <c r="M12" s="115"/>
      <c r="N12" s="115"/>
      <c r="O12" s="224"/>
      <c r="P12" s="258"/>
      <c r="Q12" s="40"/>
    </row>
    <row r="13" spans="1:17" s="21" customFormat="1" ht="14.25" customHeight="1">
      <c r="A13" s="45"/>
      <c r="B13" s="4"/>
      <c r="C13" s="205" t="s">
        <v>715</v>
      </c>
      <c r="D13" s="47"/>
      <c r="E13" s="202"/>
      <c r="F13" s="466"/>
      <c r="G13" s="520"/>
      <c r="H13" s="456"/>
      <c r="I13" s="468"/>
      <c r="J13" s="474"/>
      <c r="K13" s="475"/>
      <c r="L13" s="223"/>
      <c r="M13" s="115"/>
      <c r="N13" s="115"/>
      <c r="O13" s="224"/>
      <c r="P13" s="258"/>
      <c r="Q13" s="40"/>
    </row>
    <row r="14" spans="1:17" s="21" customFormat="1" ht="14.25" customHeight="1">
      <c r="A14" s="191"/>
      <c r="B14" s="183" t="s">
        <v>236</v>
      </c>
      <c r="C14" s="2" t="s">
        <v>716</v>
      </c>
      <c r="D14" s="193"/>
      <c r="E14" s="201"/>
      <c r="F14" s="517"/>
      <c r="G14" s="518"/>
      <c r="H14" s="462" t="s">
        <v>1088</v>
      </c>
      <c r="I14" s="463"/>
      <c r="J14" s="464"/>
      <c r="K14" s="519"/>
      <c r="L14" s="223"/>
      <c r="M14" s="115"/>
      <c r="N14" s="115"/>
      <c r="O14" s="224"/>
      <c r="P14" s="258"/>
      <c r="Q14" s="40"/>
    </row>
    <row r="15" spans="1:17" s="21" customFormat="1" ht="14.25" customHeight="1">
      <c r="A15" s="45"/>
      <c r="B15" s="4" t="s">
        <v>194</v>
      </c>
      <c r="C15" s="5" t="s">
        <v>190</v>
      </c>
      <c r="D15" s="47">
        <v>1</v>
      </c>
      <c r="E15" s="202" t="s">
        <v>192</v>
      </c>
      <c r="F15" s="398">
        <f>ROUND(I15*K15,-3)</f>
        <v>333000</v>
      </c>
      <c r="G15" s="520">
        <f t="shared" ref="G15" si="2">SUM(D15*F15)</f>
        <v>333000</v>
      </c>
      <c r="H15" s="456"/>
      <c r="I15" s="468">
        <v>416860</v>
      </c>
      <c r="J15" s="521" t="s">
        <v>2</v>
      </c>
      <c r="K15" s="522">
        <v>0.8</v>
      </c>
      <c r="L15" s="223"/>
      <c r="M15" s="115"/>
      <c r="N15" s="115"/>
      <c r="O15" s="224"/>
      <c r="P15" s="258"/>
      <c r="Q15" s="40"/>
    </row>
    <row r="16" spans="1:17" s="21" customFormat="1" ht="14.25" customHeight="1">
      <c r="A16" s="191"/>
      <c r="B16" s="183"/>
      <c r="C16" s="2" t="s">
        <v>717</v>
      </c>
      <c r="D16" s="193"/>
      <c r="E16" s="201"/>
      <c r="F16" s="504"/>
      <c r="G16" s="518"/>
      <c r="H16" s="462"/>
      <c r="I16" s="471"/>
      <c r="J16" s="472"/>
      <c r="K16" s="473"/>
      <c r="L16" s="223"/>
      <c r="M16" s="115"/>
      <c r="N16" s="115"/>
      <c r="O16" s="224"/>
      <c r="P16" s="258"/>
      <c r="Q16" s="40"/>
    </row>
    <row r="17" spans="1:17" s="21" customFormat="1" ht="14.25" customHeight="1">
      <c r="A17" s="45"/>
      <c r="B17" s="4"/>
      <c r="C17" s="5" t="s">
        <v>718</v>
      </c>
      <c r="D17" s="47"/>
      <c r="E17" s="202"/>
      <c r="F17" s="466"/>
      <c r="G17" s="520"/>
      <c r="H17" s="456"/>
      <c r="I17" s="468"/>
      <c r="J17" s="474"/>
      <c r="K17" s="475"/>
      <c r="L17" s="223"/>
      <c r="M17" s="115"/>
      <c r="N17" s="115"/>
      <c r="O17" s="224"/>
      <c r="P17" s="258"/>
      <c r="Q17" s="40"/>
    </row>
    <row r="18" spans="1:17" s="21" customFormat="1" ht="14.25" customHeight="1">
      <c r="A18" s="191"/>
      <c r="B18" s="183" t="s">
        <v>719</v>
      </c>
      <c r="C18" s="2" t="s">
        <v>721</v>
      </c>
      <c r="D18" s="193"/>
      <c r="E18" s="201"/>
      <c r="F18" s="517"/>
      <c r="G18" s="518"/>
      <c r="H18" s="462" t="s">
        <v>1088</v>
      </c>
      <c r="I18" s="463"/>
      <c r="J18" s="464"/>
      <c r="K18" s="519"/>
      <c r="L18" s="223"/>
      <c r="M18" s="115"/>
      <c r="N18" s="115"/>
      <c r="O18" s="224"/>
      <c r="P18" s="258"/>
      <c r="Q18" s="40"/>
    </row>
    <row r="19" spans="1:17" s="21" customFormat="1" ht="14.25" customHeight="1">
      <c r="A19" s="45"/>
      <c r="B19" s="4" t="s">
        <v>326</v>
      </c>
      <c r="C19" s="5" t="s">
        <v>190</v>
      </c>
      <c r="D19" s="47">
        <v>1</v>
      </c>
      <c r="E19" s="202" t="s">
        <v>192</v>
      </c>
      <c r="F19" s="398">
        <f t="shared" ref="F19" si="3">ROUND(I19*K19,-3)</f>
        <v>190000</v>
      </c>
      <c r="G19" s="520">
        <f t="shared" ref="G19" si="4">SUM(D19*F19)</f>
        <v>190000</v>
      </c>
      <c r="H19" s="456"/>
      <c r="I19" s="468">
        <v>237000</v>
      </c>
      <c r="J19" s="521" t="s">
        <v>2</v>
      </c>
      <c r="K19" s="522">
        <v>0.8</v>
      </c>
      <c r="L19" s="223"/>
      <c r="M19" s="115"/>
      <c r="N19" s="115"/>
      <c r="O19" s="224"/>
      <c r="P19" s="258"/>
      <c r="Q19" s="40"/>
    </row>
    <row r="20" spans="1:17" s="21" customFormat="1" ht="14.25" customHeight="1">
      <c r="A20" s="191"/>
      <c r="B20" s="183"/>
      <c r="C20" s="2" t="s">
        <v>717</v>
      </c>
      <c r="D20" s="193"/>
      <c r="E20" s="201"/>
      <c r="F20" s="504"/>
      <c r="G20" s="518"/>
      <c r="H20" s="462"/>
      <c r="I20" s="471"/>
      <c r="J20" s="472"/>
      <c r="K20" s="473"/>
      <c r="L20" s="223"/>
      <c r="M20" s="115"/>
      <c r="N20" s="115"/>
      <c r="O20" s="224"/>
      <c r="P20" s="258"/>
      <c r="Q20" s="40"/>
    </row>
    <row r="21" spans="1:17" s="21" customFormat="1" ht="14.25" customHeight="1">
      <c r="A21" s="45"/>
      <c r="B21" s="4"/>
      <c r="C21" s="5" t="s">
        <v>718</v>
      </c>
      <c r="D21" s="47"/>
      <c r="E21" s="202"/>
      <c r="F21" s="466"/>
      <c r="G21" s="520"/>
      <c r="H21" s="456"/>
      <c r="I21" s="468"/>
      <c r="J21" s="474"/>
      <c r="K21" s="475"/>
      <c r="L21" s="223"/>
      <c r="M21" s="115"/>
      <c r="N21" s="115"/>
      <c r="O21" s="224"/>
      <c r="P21" s="258"/>
      <c r="Q21" s="40"/>
    </row>
    <row r="22" spans="1:17" s="21" customFormat="1" ht="14.25" customHeight="1">
      <c r="A22" s="191"/>
      <c r="B22" s="183" t="s">
        <v>720</v>
      </c>
      <c r="C22" s="2" t="s">
        <v>716</v>
      </c>
      <c r="D22" s="193"/>
      <c r="E22" s="201"/>
      <c r="F22" s="517"/>
      <c r="G22" s="518"/>
      <c r="H22" s="462" t="s">
        <v>1088</v>
      </c>
      <c r="I22" s="463"/>
      <c r="J22" s="464"/>
      <c r="K22" s="519"/>
      <c r="L22" s="223"/>
      <c r="M22" s="115"/>
      <c r="N22" s="115"/>
      <c r="O22" s="224"/>
      <c r="P22" s="258"/>
      <c r="Q22" s="40"/>
    </row>
    <row r="23" spans="1:17" s="21" customFormat="1" ht="14.25" customHeight="1">
      <c r="A23" s="45"/>
      <c r="B23" s="4" t="s">
        <v>194</v>
      </c>
      <c r="C23" s="5" t="s">
        <v>190</v>
      </c>
      <c r="D23" s="47">
        <v>1</v>
      </c>
      <c r="E23" s="202" t="s">
        <v>66</v>
      </c>
      <c r="F23" s="398">
        <f t="shared" ref="F23" si="5">ROUND(I23*K23,-3)</f>
        <v>288000</v>
      </c>
      <c r="G23" s="520">
        <f t="shared" ref="G23" si="6">SUM(D23*F23)</f>
        <v>288000</v>
      </c>
      <c r="H23" s="456"/>
      <c r="I23" s="468">
        <v>359880</v>
      </c>
      <c r="J23" s="521" t="s">
        <v>2</v>
      </c>
      <c r="K23" s="522">
        <v>0.8</v>
      </c>
      <c r="L23" s="223"/>
      <c r="M23" s="115"/>
      <c r="N23" s="115"/>
      <c r="O23" s="224"/>
      <c r="P23" s="258"/>
      <c r="Q23" s="40"/>
    </row>
    <row r="24" spans="1:17" s="21" customFormat="1" ht="14.25" customHeight="1">
      <c r="A24" s="191"/>
      <c r="B24" s="183"/>
      <c r="C24" s="2" t="s">
        <v>195</v>
      </c>
      <c r="D24" s="193"/>
      <c r="E24" s="201"/>
      <c r="F24" s="504"/>
      <c r="G24" s="518"/>
      <c r="H24" s="462"/>
      <c r="I24" s="471"/>
      <c r="J24" s="472"/>
      <c r="K24" s="473"/>
      <c r="L24" s="223"/>
      <c r="M24" s="115"/>
      <c r="N24" s="115"/>
      <c r="O24" s="224"/>
      <c r="P24" s="258"/>
      <c r="Q24" s="40"/>
    </row>
    <row r="25" spans="1:17" s="21" customFormat="1" ht="14.25" customHeight="1">
      <c r="A25" s="45"/>
      <c r="B25" s="4"/>
      <c r="C25" s="5"/>
      <c r="D25" s="47"/>
      <c r="E25" s="202"/>
      <c r="F25" s="466"/>
      <c r="G25" s="520"/>
      <c r="H25" s="456"/>
      <c r="I25" s="468"/>
      <c r="J25" s="474"/>
      <c r="K25" s="475"/>
      <c r="L25" s="223"/>
      <c r="M25" s="115"/>
      <c r="N25" s="115"/>
      <c r="O25" s="224"/>
      <c r="P25" s="258"/>
      <c r="Q25" s="40"/>
    </row>
    <row r="26" spans="1:17" s="21" customFormat="1" ht="14.25" customHeight="1">
      <c r="A26" s="191"/>
      <c r="B26" s="183" t="s">
        <v>196</v>
      </c>
      <c r="C26" s="2" t="s">
        <v>198</v>
      </c>
      <c r="D26" s="193"/>
      <c r="E26" s="201"/>
      <c r="F26" s="517"/>
      <c r="G26" s="518"/>
      <c r="H26" s="462" t="s">
        <v>1088</v>
      </c>
      <c r="I26" s="463"/>
      <c r="J26" s="464"/>
      <c r="K26" s="519"/>
      <c r="L26" s="223"/>
      <c r="M26" s="115"/>
      <c r="N26" s="115"/>
      <c r="O26" s="224"/>
      <c r="P26" s="258"/>
      <c r="Q26" s="40"/>
    </row>
    <row r="27" spans="1:17" s="21" customFormat="1" ht="14.25" customHeight="1">
      <c r="A27" s="45"/>
      <c r="B27" s="4" t="s">
        <v>197</v>
      </c>
      <c r="C27" s="5" t="s">
        <v>190</v>
      </c>
      <c r="D27" s="47">
        <v>2</v>
      </c>
      <c r="E27" s="202" t="s">
        <v>66</v>
      </c>
      <c r="F27" s="398">
        <f>ROUND(I27*K27,-2)</f>
        <v>25100</v>
      </c>
      <c r="G27" s="520">
        <f t="shared" ref="G27" si="7">SUM(D27*F27)</f>
        <v>50200</v>
      </c>
      <c r="H27" s="456"/>
      <c r="I27" s="468">
        <v>31400</v>
      </c>
      <c r="J27" s="521" t="s">
        <v>2</v>
      </c>
      <c r="K27" s="522">
        <v>0.8</v>
      </c>
      <c r="L27" s="223"/>
      <c r="M27" s="115"/>
      <c r="N27" s="115"/>
      <c r="O27" s="224"/>
      <c r="P27" s="258"/>
      <c r="Q27" s="40"/>
    </row>
    <row r="28" spans="1:17" s="21" customFormat="1" ht="14.25" customHeight="1">
      <c r="A28" s="99"/>
      <c r="B28" s="183"/>
      <c r="C28" s="2" t="s">
        <v>756</v>
      </c>
      <c r="D28" s="193"/>
      <c r="E28" s="201"/>
      <c r="F28" s="504"/>
      <c r="G28" s="518"/>
      <c r="H28" s="462"/>
      <c r="I28" s="471"/>
      <c r="J28" s="472"/>
      <c r="K28" s="473"/>
      <c r="L28" s="223"/>
      <c r="M28" s="115"/>
      <c r="N28" s="115"/>
      <c r="O28" s="224"/>
      <c r="P28" s="258"/>
      <c r="Q28" s="40"/>
    </row>
    <row r="29" spans="1:17" s="21" customFormat="1" ht="14.25" customHeight="1">
      <c r="A29" s="99"/>
      <c r="B29" s="4"/>
      <c r="C29" s="5"/>
      <c r="D29" s="47"/>
      <c r="E29" s="202"/>
      <c r="F29" s="466"/>
      <c r="G29" s="520"/>
      <c r="H29" s="456"/>
      <c r="I29" s="468"/>
      <c r="J29" s="474"/>
      <c r="K29" s="475"/>
      <c r="L29" s="223"/>
      <c r="M29" s="115"/>
      <c r="N29" s="115"/>
      <c r="O29" s="224"/>
      <c r="P29" s="258"/>
      <c r="Q29" s="40"/>
    </row>
    <row r="30" spans="1:17" s="21" customFormat="1" ht="14.25" customHeight="1">
      <c r="A30" s="191"/>
      <c r="B30" s="183" t="s">
        <v>199</v>
      </c>
      <c r="C30" s="2" t="s">
        <v>200</v>
      </c>
      <c r="D30" s="193"/>
      <c r="E30" s="201"/>
      <c r="F30" s="517"/>
      <c r="G30" s="518"/>
      <c r="H30" s="462" t="s">
        <v>1088</v>
      </c>
      <c r="I30" s="463"/>
      <c r="J30" s="464"/>
      <c r="K30" s="519"/>
      <c r="L30" s="223"/>
      <c r="M30" s="115"/>
      <c r="N30" s="115"/>
      <c r="O30" s="224"/>
      <c r="P30" s="258"/>
      <c r="Q30" s="40"/>
    </row>
    <row r="31" spans="1:17" s="21" customFormat="1" ht="14.25" customHeight="1">
      <c r="A31" s="45"/>
      <c r="B31" s="4" t="s">
        <v>197</v>
      </c>
      <c r="C31" s="5" t="s">
        <v>190</v>
      </c>
      <c r="D31" s="47">
        <v>1</v>
      </c>
      <c r="E31" s="202" t="s">
        <v>66</v>
      </c>
      <c r="F31" s="398">
        <f>ROUND(I31*K31,-2)</f>
        <v>35800</v>
      </c>
      <c r="G31" s="520">
        <f t="shared" ref="G31" si="8">SUM(D31*F31)</f>
        <v>35800</v>
      </c>
      <c r="H31" s="456"/>
      <c r="I31" s="468">
        <v>44800</v>
      </c>
      <c r="J31" s="521" t="s">
        <v>2</v>
      </c>
      <c r="K31" s="522">
        <v>0.8</v>
      </c>
      <c r="L31" s="223"/>
      <c r="M31" s="115"/>
      <c r="N31" s="115"/>
      <c r="O31" s="224"/>
      <c r="P31" s="258"/>
      <c r="Q31" s="40"/>
    </row>
    <row r="32" spans="1:17" s="21" customFormat="1" ht="14.25" customHeight="1">
      <c r="A32" s="191"/>
      <c r="B32" s="183"/>
      <c r="C32" s="2" t="s">
        <v>756</v>
      </c>
      <c r="D32" s="193"/>
      <c r="E32" s="201"/>
      <c r="F32" s="504"/>
      <c r="G32" s="518"/>
      <c r="H32" s="462"/>
      <c r="I32" s="471"/>
      <c r="J32" s="472"/>
      <c r="K32" s="473"/>
      <c r="L32" s="223"/>
      <c r="M32" s="115"/>
      <c r="N32" s="115"/>
      <c r="O32" s="224"/>
      <c r="P32" s="258"/>
      <c r="Q32" s="40"/>
    </row>
    <row r="33" spans="1:17" s="21" customFormat="1" ht="14.25" customHeight="1">
      <c r="A33" s="45"/>
      <c r="B33" s="4"/>
      <c r="C33" s="5"/>
      <c r="D33" s="47"/>
      <c r="E33" s="202"/>
      <c r="F33" s="466"/>
      <c r="G33" s="520"/>
      <c r="H33" s="456"/>
      <c r="I33" s="468"/>
      <c r="J33" s="474"/>
      <c r="K33" s="475"/>
      <c r="L33" s="223"/>
      <c r="M33" s="115"/>
      <c r="N33" s="115"/>
      <c r="O33" s="224"/>
      <c r="P33" s="258"/>
      <c r="Q33" s="40"/>
    </row>
    <row r="34" spans="1:17" s="21" customFormat="1" ht="14.25" customHeight="1">
      <c r="A34" s="191"/>
      <c r="B34" s="183" t="s">
        <v>201</v>
      </c>
      <c r="C34" s="2" t="s">
        <v>749</v>
      </c>
      <c r="D34" s="193"/>
      <c r="E34" s="201"/>
      <c r="F34" s="517"/>
      <c r="G34" s="518"/>
      <c r="H34" s="462" t="s">
        <v>1088</v>
      </c>
      <c r="I34" s="463"/>
      <c r="J34" s="464"/>
      <c r="K34" s="519"/>
      <c r="L34" s="223"/>
      <c r="M34" s="115"/>
      <c r="N34" s="115"/>
      <c r="O34" s="224"/>
      <c r="P34" s="258"/>
      <c r="Q34" s="40"/>
    </row>
    <row r="35" spans="1:17" s="21" customFormat="1" ht="14.25" customHeight="1">
      <c r="A35" s="45"/>
      <c r="B35" s="4" t="s">
        <v>203</v>
      </c>
      <c r="C35" s="5" t="s">
        <v>190</v>
      </c>
      <c r="D35" s="47">
        <v>9</v>
      </c>
      <c r="E35" s="202" t="s">
        <v>66</v>
      </c>
      <c r="F35" s="398">
        <f t="shared" ref="F35" si="9">ROUND(I35*K35,-3)</f>
        <v>268000</v>
      </c>
      <c r="G35" s="520">
        <f t="shared" ref="G35" si="10">SUM(D35*F35)</f>
        <v>2412000</v>
      </c>
      <c r="H35" s="456"/>
      <c r="I35" s="468">
        <v>334700</v>
      </c>
      <c r="J35" s="521" t="s">
        <v>2</v>
      </c>
      <c r="K35" s="522">
        <v>0.8</v>
      </c>
      <c r="L35" s="223"/>
      <c r="M35" s="115"/>
      <c r="N35" s="115"/>
      <c r="O35" s="224"/>
      <c r="P35" s="258"/>
      <c r="Q35" s="40"/>
    </row>
    <row r="36" spans="1:17" s="21" customFormat="1" ht="14.25" customHeight="1">
      <c r="A36" s="191"/>
      <c r="B36" s="183"/>
      <c r="C36" s="2" t="s">
        <v>757</v>
      </c>
      <c r="D36" s="193"/>
      <c r="E36" s="201"/>
      <c r="F36" s="504"/>
      <c r="G36" s="518"/>
      <c r="H36" s="462"/>
      <c r="I36" s="471"/>
      <c r="J36" s="472"/>
      <c r="K36" s="473"/>
      <c r="L36" s="223"/>
      <c r="M36" s="115"/>
      <c r="N36" s="115"/>
      <c r="O36" s="224"/>
      <c r="P36" s="258"/>
      <c r="Q36" s="40"/>
    </row>
    <row r="37" spans="1:17" s="21" customFormat="1" ht="14.25" customHeight="1">
      <c r="A37" s="45"/>
      <c r="B37" s="4"/>
      <c r="C37" s="5"/>
      <c r="D37" s="47"/>
      <c r="E37" s="202"/>
      <c r="F37" s="466"/>
      <c r="G37" s="520"/>
      <c r="H37" s="456"/>
      <c r="I37" s="468"/>
      <c r="J37" s="474"/>
      <c r="K37" s="475"/>
      <c r="L37" s="223"/>
      <c r="M37" s="115"/>
      <c r="N37" s="115"/>
      <c r="O37" s="224"/>
      <c r="P37" s="258"/>
      <c r="Q37" s="40"/>
    </row>
    <row r="38" spans="1:17" s="21" customFormat="1" ht="14.25" customHeight="1">
      <c r="A38" s="191"/>
      <c r="B38" s="183" t="s">
        <v>202</v>
      </c>
      <c r="C38" s="2" t="s">
        <v>205</v>
      </c>
      <c r="D38" s="193"/>
      <c r="E38" s="201"/>
      <c r="F38" s="517"/>
      <c r="G38" s="518"/>
      <c r="H38" s="462" t="s">
        <v>1088</v>
      </c>
      <c r="I38" s="463"/>
      <c r="J38" s="464"/>
      <c r="K38" s="519"/>
      <c r="L38" s="223"/>
      <c r="M38" s="115"/>
      <c r="N38" s="115"/>
      <c r="O38" s="224"/>
      <c r="P38" s="258"/>
      <c r="Q38" s="40"/>
    </row>
    <row r="39" spans="1:17" s="21" customFormat="1" ht="14.25" customHeight="1">
      <c r="A39" s="45"/>
      <c r="B39" s="4" t="s">
        <v>203</v>
      </c>
      <c r="C39" s="5" t="s">
        <v>190</v>
      </c>
      <c r="D39" s="47">
        <v>2</v>
      </c>
      <c r="E39" s="202" t="s">
        <v>66</v>
      </c>
      <c r="F39" s="398">
        <f t="shared" ref="F39" si="11">ROUND(I39*K39,-3)</f>
        <v>201000</v>
      </c>
      <c r="G39" s="520">
        <f t="shared" ref="G39" si="12">SUM(D39*F39)</f>
        <v>402000</v>
      </c>
      <c r="H39" s="456"/>
      <c r="I39" s="468">
        <v>251800</v>
      </c>
      <c r="J39" s="521" t="s">
        <v>2</v>
      </c>
      <c r="K39" s="522">
        <v>0.8</v>
      </c>
      <c r="L39" s="223"/>
      <c r="M39" s="115"/>
      <c r="N39" s="115"/>
      <c r="O39" s="224"/>
      <c r="P39" s="258"/>
      <c r="Q39" s="40"/>
    </row>
    <row r="40" spans="1:17" s="21" customFormat="1" ht="14.25" customHeight="1">
      <c r="A40" s="191"/>
      <c r="B40" s="183"/>
      <c r="C40" s="2" t="s">
        <v>757</v>
      </c>
      <c r="D40" s="193"/>
      <c r="E40" s="201"/>
      <c r="F40" s="504"/>
      <c r="G40" s="518"/>
      <c r="H40" s="462"/>
      <c r="I40" s="471"/>
      <c r="J40" s="472"/>
      <c r="K40" s="473"/>
      <c r="L40" s="223"/>
      <c r="M40" s="115"/>
      <c r="N40" s="115"/>
      <c r="O40" s="224"/>
      <c r="P40" s="258"/>
      <c r="Q40" s="40"/>
    </row>
    <row r="41" spans="1:17" s="21" customFormat="1" ht="14.25" customHeight="1">
      <c r="A41" s="45"/>
      <c r="B41" s="4"/>
      <c r="C41" s="5"/>
      <c r="D41" s="47"/>
      <c r="E41" s="202"/>
      <c r="F41" s="466"/>
      <c r="G41" s="520"/>
      <c r="H41" s="456"/>
      <c r="I41" s="468"/>
      <c r="J41" s="474"/>
      <c r="K41" s="475"/>
      <c r="L41" s="223"/>
      <c r="M41" s="115"/>
      <c r="N41" s="115"/>
      <c r="O41" s="224"/>
      <c r="P41" s="258"/>
      <c r="Q41" s="40"/>
    </row>
    <row r="42" spans="1:17" s="21" customFormat="1" ht="14.25" customHeight="1">
      <c r="A42" s="191"/>
      <c r="B42" s="183" t="s">
        <v>174</v>
      </c>
      <c r="C42" s="2" t="s">
        <v>750</v>
      </c>
      <c r="D42" s="193"/>
      <c r="E42" s="201"/>
      <c r="F42" s="517"/>
      <c r="G42" s="518"/>
      <c r="H42" s="462" t="s">
        <v>1088</v>
      </c>
      <c r="I42" s="463"/>
      <c r="J42" s="464"/>
      <c r="K42" s="519"/>
      <c r="L42" s="223"/>
      <c r="M42" s="115"/>
      <c r="N42" s="115"/>
      <c r="O42" s="224"/>
      <c r="P42" s="258"/>
      <c r="Q42" s="40"/>
    </row>
    <row r="43" spans="1:17" s="21" customFormat="1" ht="14.25" customHeight="1">
      <c r="A43" s="45"/>
      <c r="B43" s="4" t="s">
        <v>203</v>
      </c>
      <c r="C43" s="5" t="s">
        <v>190</v>
      </c>
      <c r="D43" s="47">
        <v>2</v>
      </c>
      <c r="E43" s="202" t="s">
        <v>66</v>
      </c>
      <c r="F43" s="398">
        <f>ROUND(I43*K43,-2)</f>
        <v>98200</v>
      </c>
      <c r="G43" s="520">
        <f t="shared" ref="G43" si="13">SUM(D43*F43)</f>
        <v>196400</v>
      </c>
      <c r="H43" s="456"/>
      <c r="I43" s="468">
        <v>122700</v>
      </c>
      <c r="J43" s="521" t="s">
        <v>2</v>
      </c>
      <c r="K43" s="522">
        <v>0.8</v>
      </c>
      <c r="L43" s="223"/>
      <c r="M43" s="115"/>
      <c r="N43" s="115"/>
      <c r="O43" s="224"/>
      <c r="P43" s="258"/>
      <c r="Q43" s="40"/>
    </row>
    <row r="44" spans="1:17" s="21" customFormat="1" ht="14.25" customHeight="1">
      <c r="A44" s="191"/>
      <c r="B44" s="183"/>
      <c r="C44" s="2" t="s">
        <v>757</v>
      </c>
      <c r="D44" s="193"/>
      <c r="E44" s="201"/>
      <c r="F44" s="504"/>
      <c r="G44" s="518"/>
      <c r="H44" s="462"/>
      <c r="I44" s="471"/>
      <c r="J44" s="472"/>
      <c r="K44" s="473"/>
      <c r="L44" s="223"/>
      <c r="M44" s="115"/>
      <c r="N44" s="115"/>
      <c r="O44" s="224"/>
      <c r="P44" s="258"/>
      <c r="Q44" s="40"/>
    </row>
    <row r="45" spans="1:17" s="21" customFormat="1" ht="14.25" customHeight="1">
      <c r="A45" s="45"/>
      <c r="B45" s="4"/>
      <c r="C45" s="5"/>
      <c r="D45" s="47"/>
      <c r="E45" s="202"/>
      <c r="F45" s="466"/>
      <c r="G45" s="520"/>
      <c r="H45" s="456"/>
      <c r="I45" s="468"/>
      <c r="J45" s="474"/>
      <c r="K45" s="475"/>
      <c r="L45" s="223"/>
      <c r="M45" s="115"/>
      <c r="N45" s="115"/>
      <c r="O45" s="224"/>
      <c r="P45" s="258"/>
      <c r="Q45" s="40"/>
    </row>
    <row r="46" spans="1:17" s="21" customFormat="1" ht="14.25" customHeight="1">
      <c r="A46" s="191"/>
      <c r="B46" s="183" t="s">
        <v>175</v>
      </c>
      <c r="C46" s="2" t="s">
        <v>1224</v>
      </c>
      <c r="D46" s="193"/>
      <c r="E46" s="201"/>
      <c r="F46" s="517"/>
      <c r="G46" s="518"/>
      <c r="H46" s="462" t="s">
        <v>1088</v>
      </c>
      <c r="I46" s="463"/>
      <c r="J46" s="464"/>
      <c r="K46" s="519"/>
      <c r="L46" s="223"/>
      <c r="M46" s="115"/>
      <c r="N46" s="115"/>
      <c r="O46" s="224"/>
      <c r="P46" s="258"/>
      <c r="Q46" s="40"/>
    </row>
    <row r="47" spans="1:17" s="21" customFormat="1" ht="14.25" customHeight="1">
      <c r="A47" s="45"/>
      <c r="B47" s="4" t="s">
        <v>751</v>
      </c>
      <c r="C47" s="5" t="s">
        <v>190</v>
      </c>
      <c r="D47" s="47">
        <v>2</v>
      </c>
      <c r="E47" s="202" t="s">
        <v>66</v>
      </c>
      <c r="F47" s="398">
        <f t="shared" ref="F47" si="14">ROUND(I47*K47,-3)</f>
        <v>157000</v>
      </c>
      <c r="G47" s="520">
        <f t="shared" ref="G47" si="15">SUM(D47*F47)</f>
        <v>314000</v>
      </c>
      <c r="H47" s="456"/>
      <c r="I47" s="468">
        <v>196800</v>
      </c>
      <c r="J47" s="521" t="s">
        <v>2</v>
      </c>
      <c r="K47" s="522">
        <v>0.8</v>
      </c>
      <c r="L47" s="223"/>
      <c r="M47" s="115"/>
      <c r="N47" s="115"/>
      <c r="O47" s="224"/>
      <c r="P47" s="258"/>
      <c r="Q47" s="40"/>
    </row>
    <row r="48" spans="1:17" s="21" customFormat="1" ht="14.25" customHeight="1">
      <c r="A48" s="191"/>
      <c r="B48" s="183"/>
      <c r="C48" s="2" t="s">
        <v>757</v>
      </c>
      <c r="D48" s="193"/>
      <c r="E48" s="201"/>
      <c r="F48" s="504"/>
      <c r="G48" s="518"/>
      <c r="H48" s="462"/>
      <c r="I48" s="471"/>
      <c r="J48" s="472"/>
      <c r="K48" s="473"/>
      <c r="L48" s="223"/>
      <c r="M48" s="115"/>
      <c r="N48" s="115"/>
      <c r="O48" s="224"/>
      <c r="P48" s="258"/>
      <c r="Q48" s="40"/>
    </row>
    <row r="49" spans="1:17" s="21" customFormat="1" ht="14.25" customHeight="1">
      <c r="A49" s="45"/>
      <c r="B49" s="4"/>
      <c r="C49" s="5"/>
      <c r="D49" s="47"/>
      <c r="E49" s="202"/>
      <c r="F49" s="466"/>
      <c r="G49" s="520"/>
      <c r="H49" s="456"/>
      <c r="I49" s="468"/>
      <c r="J49" s="474"/>
      <c r="K49" s="475"/>
      <c r="L49" s="223"/>
      <c r="M49" s="115"/>
      <c r="N49" s="115"/>
      <c r="O49" s="224"/>
      <c r="P49" s="258"/>
      <c r="Q49" s="40"/>
    </row>
    <row r="50" spans="1:17" s="21" customFormat="1" ht="14.25" customHeight="1">
      <c r="A50" s="191"/>
      <c r="B50" s="183" t="s">
        <v>139</v>
      </c>
      <c r="C50" s="2" t="s">
        <v>1224</v>
      </c>
      <c r="D50" s="193"/>
      <c r="E50" s="201"/>
      <c r="F50" s="517"/>
      <c r="G50" s="518"/>
      <c r="H50" s="462" t="s">
        <v>1088</v>
      </c>
      <c r="I50" s="463"/>
      <c r="J50" s="464"/>
      <c r="K50" s="519"/>
      <c r="L50" s="223"/>
      <c r="M50" s="115"/>
      <c r="N50" s="115"/>
      <c r="O50" s="224"/>
      <c r="P50" s="258"/>
      <c r="Q50" s="40"/>
    </row>
    <row r="51" spans="1:17" s="21" customFormat="1" ht="14.25" customHeight="1">
      <c r="A51" s="45"/>
      <c r="B51" s="4" t="s">
        <v>751</v>
      </c>
      <c r="C51" s="5" t="s">
        <v>190</v>
      </c>
      <c r="D51" s="47">
        <v>1</v>
      </c>
      <c r="E51" s="202" t="s">
        <v>66</v>
      </c>
      <c r="F51" s="398">
        <f t="shared" ref="F51" si="16">ROUND(I51*K51,-3)</f>
        <v>157000</v>
      </c>
      <c r="G51" s="520">
        <f t="shared" ref="G51" si="17">SUM(D51*F51)</f>
        <v>157000</v>
      </c>
      <c r="H51" s="456"/>
      <c r="I51" s="468">
        <v>196800</v>
      </c>
      <c r="J51" s="521" t="s">
        <v>2</v>
      </c>
      <c r="K51" s="522">
        <v>0.8</v>
      </c>
      <c r="L51" s="223"/>
      <c r="M51" s="115"/>
      <c r="N51" s="115"/>
      <c r="O51" s="224"/>
      <c r="P51" s="258"/>
      <c r="Q51" s="40"/>
    </row>
    <row r="52" spans="1:17" s="21" customFormat="1" ht="14.25" customHeight="1">
      <c r="A52" s="191"/>
      <c r="B52" s="183"/>
      <c r="C52" s="2" t="s">
        <v>757</v>
      </c>
      <c r="D52" s="193"/>
      <c r="E52" s="201"/>
      <c r="F52" s="504"/>
      <c r="G52" s="518"/>
      <c r="H52" s="462"/>
      <c r="I52" s="471"/>
      <c r="J52" s="472"/>
      <c r="K52" s="473"/>
      <c r="L52" s="223"/>
      <c r="M52" s="115"/>
      <c r="N52" s="115"/>
      <c r="O52" s="224"/>
      <c r="P52" s="258"/>
      <c r="Q52" s="40"/>
    </row>
    <row r="53" spans="1:17" s="21" customFormat="1" ht="14.25" customHeight="1">
      <c r="A53" s="45"/>
      <c r="B53" s="4"/>
      <c r="C53" s="5"/>
      <c r="D53" s="47"/>
      <c r="E53" s="202"/>
      <c r="F53" s="466"/>
      <c r="G53" s="520"/>
      <c r="H53" s="456"/>
      <c r="I53" s="468"/>
      <c r="J53" s="474"/>
      <c r="K53" s="475"/>
      <c r="L53" s="223"/>
      <c r="M53" s="115"/>
      <c r="N53" s="115"/>
      <c r="O53" s="224"/>
      <c r="P53" s="258"/>
      <c r="Q53" s="40"/>
    </row>
    <row r="54" spans="1:17" s="21" customFormat="1" ht="14.25" customHeight="1">
      <c r="A54" s="191"/>
      <c r="B54" s="183" t="s">
        <v>140</v>
      </c>
      <c r="C54" s="2" t="s">
        <v>752</v>
      </c>
      <c r="D54" s="193"/>
      <c r="E54" s="201"/>
      <c r="F54" s="517"/>
      <c r="G54" s="518"/>
      <c r="H54" s="462" t="s">
        <v>1088</v>
      </c>
      <c r="I54" s="463"/>
      <c r="J54" s="464"/>
      <c r="K54" s="519"/>
      <c r="L54" s="223"/>
      <c r="M54" s="115"/>
      <c r="N54" s="115"/>
      <c r="O54" s="224"/>
      <c r="P54" s="258"/>
      <c r="Q54" s="40"/>
    </row>
    <row r="55" spans="1:17" s="21" customFormat="1" ht="14.25" customHeight="1">
      <c r="A55" s="45"/>
      <c r="B55" s="4" t="s">
        <v>751</v>
      </c>
      <c r="C55" s="5" t="s">
        <v>190</v>
      </c>
      <c r="D55" s="47">
        <v>3</v>
      </c>
      <c r="E55" s="202" t="s">
        <v>66</v>
      </c>
      <c r="F55" s="398">
        <f>ROUND(I55*K55,-2)</f>
        <v>91400</v>
      </c>
      <c r="G55" s="520">
        <f t="shared" ref="G55" si="18">SUM(D55*F55)</f>
        <v>274200</v>
      </c>
      <c r="H55" s="456"/>
      <c r="I55" s="468">
        <v>114200</v>
      </c>
      <c r="J55" s="521" t="s">
        <v>2</v>
      </c>
      <c r="K55" s="522">
        <v>0.8</v>
      </c>
      <c r="L55" s="223"/>
      <c r="M55" s="115"/>
      <c r="N55" s="115"/>
      <c r="O55" s="224"/>
      <c r="P55" s="258"/>
      <c r="Q55" s="40"/>
    </row>
    <row r="56" spans="1:17" s="21" customFormat="1" ht="14.25" customHeight="1">
      <c r="A56" s="191"/>
      <c r="B56" s="183"/>
      <c r="C56" s="2" t="s">
        <v>757</v>
      </c>
      <c r="D56" s="193"/>
      <c r="E56" s="201"/>
      <c r="F56" s="504"/>
      <c r="G56" s="518"/>
      <c r="H56" s="462"/>
      <c r="I56" s="471"/>
      <c r="J56" s="472"/>
      <c r="K56" s="473"/>
      <c r="L56" s="223"/>
      <c r="M56" s="115"/>
      <c r="N56" s="115"/>
      <c r="O56" s="224"/>
      <c r="P56" s="258"/>
      <c r="Q56" s="40"/>
    </row>
    <row r="57" spans="1:17" s="21" customFormat="1" ht="14.25" customHeight="1">
      <c r="A57" s="45"/>
      <c r="B57" s="4"/>
      <c r="C57" s="5"/>
      <c r="D57" s="47"/>
      <c r="E57" s="202"/>
      <c r="F57" s="466"/>
      <c r="G57" s="520"/>
      <c r="H57" s="456"/>
      <c r="I57" s="468"/>
      <c r="J57" s="474"/>
      <c r="K57" s="475"/>
      <c r="L57" s="223"/>
      <c r="M57" s="115"/>
      <c r="N57" s="115"/>
      <c r="O57" s="224"/>
      <c r="P57" s="258"/>
      <c r="Q57" s="40"/>
    </row>
    <row r="58" spans="1:17" s="21" customFormat="1" ht="14.25" customHeight="1">
      <c r="A58" s="191"/>
      <c r="B58" s="183" t="s">
        <v>754</v>
      </c>
      <c r="C58" s="2" t="s">
        <v>755</v>
      </c>
      <c r="D58" s="193"/>
      <c r="E58" s="201"/>
      <c r="F58" s="517"/>
      <c r="G58" s="518"/>
      <c r="H58" s="462" t="s">
        <v>1088</v>
      </c>
      <c r="I58" s="463"/>
      <c r="J58" s="464"/>
      <c r="K58" s="519"/>
      <c r="L58" s="223"/>
      <c r="M58" s="115"/>
      <c r="N58" s="115"/>
      <c r="O58" s="224"/>
      <c r="P58" s="258"/>
      <c r="Q58" s="40"/>
    </row>
    <row r="59" spans="1:17" s="21" customFormat="1" ht="14.25" customHeight="1">
      <c r="A59" s="45"/>
      <c r="B59" s="4" t="s">
        <v>753</v>
      </c>
      <c r="C59" s="5" t="s">
        <v>190</v>
      </c>
      <c r="D59" s="47">
        <v>1</v>
      </c>
      <c r="E59" s="202" t="s">
        <v>66</v>
      </c>
      <c r="F59" s="398">
        <f t="shared" ref="F59:F67" si="19">ROUND(I59*K59,-3)</f>
        <v>412000</v>
      </c>
      <c r="G59" s="520">
        <f t="shared" ref="G59" si="20">SUM(D59*F59)</f>
        <v>412000</v>
      </c>
      <c r="H59" s="456"/>
      <c r="I59" s="468">
        <v>514600</v>
      </c>
      <c r="J59" s="521" t="s">
        <v>2</v>
      </c>
      <c r="K59" s="522">
        <v>0.8</v>
      </c>
      <c r="L59" s="223"/>
      <c r="M59" s="115"/>
      <c r="N59" s="115"/>
      <c r="O59" s="224"/>
      <c r="P59" s="258"/>
      <c r="Q59" s="40"/>
    </row>
    <row r="60" spans="1:17" s="21" customFormat="1" ht="14.25" customHeight="1">
      <c r="A60" s="191"/>
      <c r="B60" s="183"/>
      <c r="C60" s="2" t="s">
        <v>758</v>
      </c>
      <c r="D60" s="193"/>
      <c r="E60" s="201"/>
      <c r="F60" s="504"/>
      <c r="G60" s="518"/>
      <c r="H60" s="462"/>
      <c r="I60" s="471"/>
      <c r="J60" s="472"/>
      <c r="K60" s="473"/>
      <c r="L60" s="223"/>
      <c r="M60" s="115"/>
      <c r="N60" s="115"/>
      <c r="O60" s="224"/>
      <c r="P60" s="258"/>
      <c r="Q60" s="40"/>
    </row>
    <row r="61" spans="1:17" s="21" customFormat="1" ht="14.25" customHeight="1">
      <c r="A61" s="45"/>
      <c r="B61" s="4"/>
      <c r="C61" s="5"/>
      <c r="D61" s="47"/>
      <c r="E61" s="202"/>
      <c r="F61" s="466"/>
      <c r="G61" s="520"/>
      <c r="H61" s="456"/>
      <c r="I61" s="468"/>
      <c r="J61" s="474"/>
      <c r="K61" s="475"/>
      <c r="L61" s="223"/>
      <c r="M61" s="115"/>
      <c r="N61" s="115"/>
      <c r="O61" s="224"/>
      <c r="P61" s="258"/>
      <c r="Q61" s="40"/>
    </row>
    <row r="62" spans="1:17" s="21" customFormat="1" ht="14.25" customHeight="1">
      <c r="A62" s="99"/>
      <c r="B62" s="183" t="s">
        <v>144</v>
      </c>
      <c r="C62" s="2" t="s">
        <v>759</v>
      </c>
      <c r="D62" s="193"/>
      <c r="E62" s="201"/>
      <c r="F62" s="517"/>
      <c r="G62" s="518"/>
      <c r="H62" s="462" t="s">
        <v>1088</v>
      </c>
      <c r="I62" s="463"/>
      <c r="J62" s="464"/>
      <c r="K62" s="519"/>
      <c r="L62" s="223"/>
      <c r="M62" s="115"/>
      <c r="N62" s="115"/>
      <c r="O62" s="224"/>
      <c r="P62" s="258"/>
      <c r="Q62" s="40"/>
    </row>
    <row r="63" spans="1:17" s="21" customFormat="1" ht="14.25" customHeight="1">
      <c r="A63" s="45"/>
      <c r="B63" s="4" t="s">
        <v>753</v>
      </c>
      <c r="C63" s="5" t="s">
        <v>190</v>
      </c>
      <c r="D63" s="47">
        <v>1</v>
      </c>
      <c r="E63" s="202" t="s">
        <v>66</v>
      </c>
      <c r="F63" s="398">
        <f>ROUND(I63*K63,-2)</f>
        <v>70400</v>
      </c>
      <c r="G63" s="520">
        <f t="shared" ref="G63" si="21">SUM(D63*F63)</f>
        <v>70400</v>
      </c>
      <c r="H63" s="456"/>
      <c r="I63" s="468">
        <v>88000</v>
      </c>
      <c r="J63" s="521" t="s">
        <v>2</v>
      </c>
      <c r="K63" s="522">
        <v>0.8</v>
      </c>
      <c r="L63" s="223"/>
      <c r="M63" s="115"/>
      <c r="N63" s="115"/>
      <c r="O63" s="224"/>
      <c r="P63" s="258"/>
      <c r="Q63" s="40"/>
    </row>
    <row r="64" spans="1:17" s="21" customFormat="1" ht="14.25" customHeight="1">
      <c r="A64" s="191"/>
      <c r="B64" s="183"/>
      <c r="C64" s="2" t="s">
        <v>760</v>
      </c>
      <c r="D64" s="193"/>
      <c r="E64" s="201"/>
      <c r="F64" s="504"/>
      <c r="G64" s="518"/>
      <c r="H64" s="462"/>
      <c r="I64" s="471"/>
      <c r="J64" s="472"/>
      <c r="K64" s="473"/>
      <c r="L64" s="223"/>
      <c r="M64" s="115"/>
      <c r="N64" s="115"/>
      <c r="O64" s="224"/>
      <c r="P64" s="258"/>
      <c r="Q64" s="40"/>
    </row>
    <row r="65" spans="1:17" s="21" customFormat="1" ht="14.25" customHeight="1">
      <c r="A65" s="45"/>
      <c r="B65" s="4"/>
      <c r="C65" s="5"/>
      <c r="D65" s="47"/>
      <c r="E65" s="202"/>
      <c r="F65" s="466"/>
      <c r="G65" s="520"/>
      <c r="H65" s="456"/>
      <c r="I65" s="468"/>
      <c r="J65" s="474"/>
      <c r="K65" s="475"/>
      <c r="L65" s="223"/>
      <c r="M65" s="115"/>
      <c r="N65" s="115"/>
      <c r="O65" s="224"/>
      <c r="P65" s="258"/>
      <c r="Q65" s="40"/>
    </row>
    <row r="66" spans="1:17" s="21" customFormat="1" ht="14.25" customHeight="1">
      <c r="A66" s="99"/>
      <c r="B66" s="183" t="s">
        <v>204</v>
      </c>
      <c r="C66" s="2" t="s">
        <v>761</v>
      </c>
      <c r="D66" s="193"/>
      <c r="E66" s="201"/>
      <c r="F66" s="517"/>
      <c r="G66" s="518"/>
      <c r="H66" s="462" t="s">
        <v>1088</v>
      </c>
      <c r="I66" s="463"/>
      <c r="J66" s="464"/>
      <c r="K66" s="519"/>
      <c r="L66" s="223"/>
      <c r="M66" s="115"/>
      <c r="N66" s="115"/>
      <c r="O66" s="224"/>
      <c r="P66" s="258"/>
      <c r="Q66" s="40"/>
    </row>
    <row r="67" spans="1:17" s="21" customFormat="1" ht="14.25" customHeight="1">
      <c r="A67" s="45"/>
      <c r="B67" s="46" t="s">
        <v>206</v>
      </c>
      <c r="C67" s="5" t="s">
        <v>190</v>
      </c>
      <c r="D67" s="47">
        <v>2</v>
      </c>
      <c r="E67" s="202" t="s">
        <v>66</v>
      </c>
      <c r="F67" s="398">
        <f t="shared" si="19"/>
        <v>100000</v>
      </c>
      <c r="G67" s="520">
        <f t="shared" ref="G67" si="22">SUM(D67*F67)</f>
        <v>200000</v>
      </c>
      <c r="H67" s="456"/>
      <c r="I67" s="468">
        <v>125100</v>
      </c>
      <c r="J67" s="521" t="s">
        <v>2</v>
      </c>
      <c r="K67" s="522">
        <v>0.8</v>
      </c>
      <c r="L67" s="223"/>
      <c r="M67" s="115"/>
      <c r="N67" s="115"/>
      <c r="O67" s="224"/>
      <c r="P67" s="258"/>
      <c r="Q67" s="40"/>
    </row>
    <row r="68" spans="1:17" s="21" customFormat="1" ht="14.25" customHeight="1">
      <c r="A68" s="191"/>
      <c r="B68" s="183"/>
      <c r="C68" s="2" t="s">
        <v>757</v>
      </c>
      <c r="D68" s="193"/>
      <c r="E68" s="201"/>
      <c r="F68" s="504"/>
      <c r="G68" s="518"/>
      <c r="H68" s="462"/>
      <c r="I68" s="463"/>
      <c r="J68" s="464"/>
      <c r="K68" s="499"/>
      <c r="L68" s="223"/>
      <c r="M68" s="115"/>
      <c r="N68" s="115"/>
      <c r="O68" s="224"/>
      <c r="P68" s="258"/>
      <c r="Q68" s="40"/>
    </row>
    <row r="69" spans="1:17" s="21" customFormat="1" ht="14.25" customHeight="1">
      <c r="A69" s="45"/>
      <c r="B69" s="4"/>
      <c r="C69" s="5"/>
      <c r="D69" s="47"/>
      <c r="E69" s="202"/>
      <c r="F69" s="466"/>
      <c r="G69" s="520"/>
      <c r="H69" s="500"/>
      <c r="I69" s="468"/>
      <c r="J69" s="469"/>
      <c r="K69" s="475"/>
      <c r="L69" s="223"/>
      <c r="M69" s="115"/>
      <c r="N69" s="115"/>
      <c r="O69" s="224"/>
      <c r="P69" s="258"/>
      <c r="Q69" s="40"/>
    </row>
    <row r="70" spans="1:17" s="21" customFormat="1" ht="14.25" customHeight="1">
      <c r="A70" s="191"/>
      <c r="B70" s="182"/>
      <c r="C70" s="182"/>
      <c r="D70" s="124"/>
      <c r="E70" s="195"/>
      <c r="F70" s="488"/>
      <c r="G70" s="518"/>
      <c r="H70" s="478" t="s">
        <v>482</v>
      </c>
      <c r="I70" s="463"/>
      <c r="J70" s="464"/>
      <c r="K70" s="499"/>
      <c r="L70" s="223"/>
      <c r="M70" s="115"/>
      <c r="N70" s="115"/>
      <c r="O70" s="224"/>
      <c r="P70" s="258"/>
      <c r="Q70" s="40"/>
    </row>
    <row r="71" spans="1:17" s="21" customFormat="1" ht="14.25" customHeight="1">
      <c r="A71" s="45"/>
      <c r="B71" s="292" t="s">
        <v>209</v>
      </c>
      <c r="C71" s="57"/>
      <c r="D71" s="31">
        <v>1</v>
      </c>
      <c r="E71" s="65" t="s">
        <v>5</v>
      </c>
      <c r="F71" s="416">
        <f>SUM(代価表!G851)</f>
        <v>212000</v>
      </c>
      <c r="G71" s="520">
        <f t="shared" ref="G71" si="23">SUM(D71*F71)</f>
        <v>212000</v>
      </c>
      <c r="H71" s="456"/>
      <c r="I71" s="468"/>
      <c r="J71" s="469"/>
      <c r="K71" s="475"/>
      <c r="L71" s="223"/>
      <c r="M71" s="115"/>
      <c r="N71" s="115"/>
      <c r="O71" s="224"/>
      <c r="P71" s="258"/>
      <c r="Q71" s="40"/>
    </row>
    <row r="72" spans="1:17" s="21" customFormat="1" ht="14.25" customHeight="1">
      <c r="A72" s="191"/>
      <c r="B72" s="42"/>
      <c r="C72" s="42"/>
      <c r="D72" s="43"/>
      <c r="E72" s="42"/>
      <c r="F72" s="548"/>
      <c r="G72" s="443"/>
      <c r="H72" s="523"/>
      <c r="I72" s="524"/>
      <c r="J72" s="525"/>
      <c r="K72" s="526"/>
      <c r="M72" s="115"/>
      <c r="N72" s="115"/>
      <c r="O72" s="224"/>
      <c r="P72" s="258"/>
      <c r="Q72" s="40"/>
    </row>
    <row r="73" spans="1:17" s="21" customFormat="1" ht="14.25" customHeight="1">
      <c r="A73" s="45"/>
      <c r="B73" s="45" t="s">
        <v>57</v>
      </c>
      <c r="C73" s="46"/>
      <c r="D73" s="47"/>
      <c r="E73" s="48"/>
      <c r="F73" s="416"/>
      <c r="G73" s="445">
        <f>SUM(G5,G7,G9,G11,G13,G15,G17,G19,G21,G23,G25,G27,G29,G31,G33,G35,G37,G39,G41,G43,G45,G47,G49,G51,G53,G55,G57,G59,G61,G63,G65,G67,G69,G71)</f>
        <v>7000000</v>
      </c>
      <c r="H73" s="456"/>
      <c r="I73" s="527"/>
      <c r="J73" s="458"/>
      <c r="K73" s="528"/>
      <c r="L73" s="22">
        <f>SUM(G6:G71)</f>
        <v>7000000</v>
      </c>
      <c r="M73" s="115"/>
      <c r="N73" s="115"/>
      <c r="O73" s="224"/>
      <c r="P73" s="258"/>
      <c r="Q73" s="40"/>
    </row>
    <row r="74" spans="1:17" s="21" customFormat="1" ht="14.25" customHeight="1">
      <c r="A74" s="191"/>
      <c r="B74" s="183"/>
      <c r="C74" s="2"/>
      <c r="D74" s="124"/>
      <c r="E74" s="3"/>
      <c r="F74" s="488"/>
      <c r="G74" s="505"/>
      <c r="H74" s="493"/>
      <c r="I74" s="530"/>
      <c r="J74" s="495"/>
      <c r="K74" s="526"/>
      <c r="L74" s="223"/>
      <c r="M74" s="115"/>
      <c r="N74" s="115"/>
      <c r="O74" s="224"/>
      <c r="P74" s="258"/>
      <c r="Q74" s="40"/>
    </row>
    <row r="75" spans="1:17" s="21" customFormat="1" ht="14.25" customHeight="1">
      <c r="A75" s="45"/>
      <c r="B75" s="4"/>
      <c r="C75" s="5"/>
      <c r="D75" s="31"/>
      <c r="E75" s="6"/>
      <c r="F75" s="416"/>
      <c r="G75" s="467"/>
      <c r="H75" s="456"/>
      <c r="I75" s="487"/>
      <c r="J75" s="543"/>
      <c r="K75" s="533"/>
      <c r="L75" s="223"/>
      <c r="M75" s="115"/>
      <c r="N75" s="115"/>
      <c r="O75" s="224"/>
      <c r="P75" s="258"/>
      <c r="Q75" s="40"/>
    </row>
    <row r="76" spans="1:17" s="21" customFormat="1" ht="14.25" customHeight="1">
      <c r="A76" s="59"/>
      <c r="B76" s="59"/>
      <c r="C76" s="59"/>
      <c r="D76" s="341"/>
      <c r="E76" s="42"/>
      <c r="F76" s="529"/>
      <c r="G76" s="443"/>
      <c r="H76" s="493"/>
      <c r="I76" s="558"/>
      <c r="J76" s="495"/>
      <c r="K76" s="496"/>
      <c r="L76" s="223"/>
      <c r="M76" s="115"/>
      <c r="N76" s="115"/>
      <c r="O76" s="224"/>
      <c r="P76" s="258"/>
      <c r="Q76" s="40"/>
    </row>
    <row r="77" spans="1:17" s="21" customFormat="1" ht="14.25" customHeight="1">
      <c r="A77" s="12" t="s">
        <v>24</v>
      </c>
      <c r="B77" s="4" t="s">
        <v>722</v>
      </c>
      <c r="C77" s="46"/>
      <c r="D77" s="47"/>
      <c r="E77" s="45"/>
      <c r="F77" s="165"/>
      <c r="G77" s="445"/>
      <c r="H77" s="516"/>
      <c r="I77" s="487"/>
      <c r="J77" s="469"/>
      <c r="K77" s="459"/>
      <c r="L77" s="223"/>
      <c r="M77" s="115"/>
      <c r="N77" s="115"/>
      <c r="O77" s="224"/>
      <c r="P77" s="258"/>
      <c r="Q77" s="40"/>
    </row>
    <row r="78" spans="1:17" s="21" customFormat="1" ht="14.25" customHeight="1">
      <c r="A78" s="59"/>
      <c r="B78" s="183" t="s">
        <v>723</v>
      </c>
      <c r="C78" s="2" t="s">
        <v>725</v>
      </c>
      <c r="D78" s="193"/>
      <c r="E78" s="201"/>
      <c r="F78" s="517"/>
      <c r="G78" s="518"/>
      <c r="H78" s="462" t="s">
        <v>1089</v>
      </c>
      <c r="I78" s="463"/>
      <c r="J78" s="464"/>
      <c r="K78" s="519"/>
      <c r="L78" s="223"/>
      <c r="M78" s="115"/>
      <c r="N78" s="115"/>
      <c r="O78" s="224"/>
      <c r="P78" s="258"/>
      <c r="Q78" s="40"/>
    </row>
    <row r="79" spans="1:17" s="21" customFormat="1" ht="14.25" customHeight="1">
      <c r="A79" s="57"/>
      <c r="B79" s="4" t="s">
        <v>724</v>
      </c>
      <c r="C79" s="5" t="s">
        <v>190</v>
      </c>
      <c r="D79" s="47">
        <v>2</v>
      </c>
      <c r="E79" s="202" t="s">
        <v>66</v>
      </c>
      <c r="F79" s="398">
        <f>ROUND(H79*K79,-4)</f>
        <v>1800000</v>
      </c>
      <c r="G79" s="520">
        <f t="shared" ref="G79" si="24">SUM(D79*F79)</f>
        <v>3600000</v>
      </c>
      <c r="H79" s="711">
        <v>2247900</v>
      </c>
      <c r="I79" s="712"/>
      <c r="J79" s="521" t="s">
        <v>2</v>
      </c>
      <c r="K79" s="522">
        <v>0.8</v>
      </c>
      <c r="L79" s="223"/>
      <c r="M79" s="115"/>
      <c r="N79" s="115"/>
      <c r="O79" s="224"/>
      <c r="P79" s="258"/>
      <c r="Q79" s="40"/>
    </row>
    <row r="80" spans="1:17" s="21" customFormat="1" ht="14.25" customHeight="1">
      <c r="A80" s="191"/>
      <c r="B80" s="192"/>
      <c r="C80" s="203" t="s">
        <v>726</v>
      </c>
      <c r="D80" s="193"/>
      <c r="E80" s="194"/>
      <c r="F80" s="504"/>
      <c r="G80" s="518"/>
      <c r="H80" s="462" t="s">
        <v>1128</v>
      </c>
      <c r="I80" s="463"/>
      <c r="J80" s="464"/>
      <c r="K80" s="465"/>
      <c r="L80" s="223"/>
      <c r="M80" s="115"/>
      <c r="N80" s="115"/>
      <c r="O80" s="224"/>
      <c r="P80" s="258"/>
      <c r="Q80" s="40"/>
    </row>
    <row r="81" spans="1:17" s="21" customFormat="1" ht="14.25" customHeight="1">
      <c r="A81" s="45"/>
      <c r="B81" s="46"/>
      <c r="C81" s="5" t="s">
        <v>727</v>
      </c>
      <c r="D81" s="47"/>
      <c r="E81" s="48"/>
      <c r="F81" s="466"/>
      <c r="G81" s="520"/>
      <c r="H81" s="500"/>
      <c r="I81" s="468"/>
      <c r="J81" s="469"/>
      <c r="K81" s="475"/>
      <c r="L81" s="223"/>
      <c r="M81" s="115"/>
      <c r="N81" s="115"/>
      <c r="O81" s="224"/>
      <c r="P81" s="258"/>
      <c r="Q81" s="40"/>
    </row>
    <row r="82" spans="1:17" s="21" customFormat="1" ht="14.25" customHeight="1">
      <c r="A82" s="191"/>
      <c r="B82" s="182"/>
      <c r="C82" s="182"/>
      <c r="D82" s="124"/>
      <c r="E82" s="195"/>
      <c r="F82" s="517"/>
      <c r="G82" s="518"/>
      <c r="H82" s="462" t="s">
        <v>1089</v>
      </c>
      <c r="I82" s="463"/>
      <c r="J82" s="464"/>
      <c r="K82" s="519"/>
      <c r="L82" s="223"/>
      <c r="M82" s="115"/>
      <c r="N82" s="115"/>
      <c r="O82" s="224"/>
      <c r="P82" s="258"/>
      <c r="Q82" s="40"/>
    </row>
    <row r="83" spans="1:17" s="21" customFormat="1" ht="14.25" customHeight="1">
      <c r="A83" s="45"/>
      <c r="B83" s="292" t="s">
        <v>209</v>
      </c>
      <c r="C83" s="57"/>
      <c r="D83" s="31">
        <v>1</v>
      </c>
      <c r="E83" s="65" t="s">
        <v>5</v>
      </c>
      <c r="F83" s="398">
        <f>ROUND(H83*K83,-4)</f>
        <v>1400000</v>
      </c>
      <c r="G83" s="520">
        <f t="shared" ref="G83" si="25">SUM(D83*F83)</f>
        <v>1400000</v>
      </c>
      <c r="H83" s="711">
        <v>1755361</v>
      </c>
      <c r="I83" s="712"/>
      <c r="J83" s="521" t="s">
        <v>2</v>
      </c>
      <c r="K83" s="522">
        <v>0.8</v>
      </c>
      <c r="L83" s="223"/>
      <c r="M83" s="115"/>
      <c r="N83" s="115"/>
      <c r="O83" s="224"/>
      <c r="P83" s="258"/>
      <c r="Q83" s="40"/>
    </row>
    <row r="84" spans="1:17" s="21" customFormat="1" ht="14.25" customHeight="1">
      <c r="A84" s="99"/>
      <c r="B84" s="408"/>
      <c r="C84" s="335"/>
      <c r="D84" s="124"/>
      <c r="E84" s="156"/>
      <c r="F84" s="504"/>
      <c r="G84" s="498"/>
      <c r="H84" s="539" t="s">
        <v>1131</v>
      </c>
      <c r="I84" s="540"/>
      <c r="J84" s="541"/>
      <c r="K84" s="542"/>
      <c r="L84" s="223"/>
      <c r="M84" s="115"/>
      <c r="N84" s="115"/>
      <c r="O84" s="224"/>
      <c r="P84" s="258"/>
      <c r="Q84" s="40"/>
    </row>
    <row r="85" spans="1:17" s="21" customFormat="1" ht="14.25" customHeight="1">
      <c r="A85" s="99"/>
      <c r="B85" s="408"/>
      <c r="C85" s="335"/>
      <c r="D85" s="124"/>
      <c r="E85" s="156"/>
      <c r="F85" s="165"/>
      <c r="G85" s="445"/>
      <c r="H85" s="456" t="s">
        <v>1129</v>
      </c>
      <c r="I85" s="487"/>
      <c r="J85" s="543"/>
      <c r="K85" s="533"/>
      <c r="L85" s="223"/>
      <c r="M85" s="115"/>
      <c r="N85" s="115"/>
      <c r="O85" s="224"/>
      <c r="P85" s="258"/>
      <c r="Q85" s="40"/>
    </row>
    <row r="86" spans="1:17" s="21" customFormat="1" ht="14.25" customHeight="1">
      <c r="A86" s="191"/>
      <c r="B86" s="42"/>
      <c r="C86" s="42"/>
      <c r="D86" s="43"/>
      <c r="E86" s="42"/>
      <c r="F86" s="548"/>
      <c r="G86" s="443"/>
      <c r="H86" s="523"/>
      <c r="I86" s="524"/>
      <c r="J86" s="525"/>
      <c r="K86" s="526"/>
      <c r="L86" s="223"/>
      <c r="M86" s="115"/>
      <c r="N86" s="115"/>
      <c r="O86" s="224"/>
      <c r="P86" s="258"/>
      <c r="Q86" s="40"/>
    </row>
    <row r="87" spans="1:17" s="21" customFormat="1" ht="14.25" customHeight="1">
      <c r="A87" s="45"/>
      <c r="B87" s="45" t="s">
        <v>57</v>
      </c>
      <c r="C87" s="46"/>
      <c r="D87" s="47"/>
      <c r="E87" s="48"/>
      <c r="F87" s="416"/>
      <c r="G87" s="445">
        <f>SUM(G79,G81,G83,G85)</f>
        <v>5000000</v>
      </c>
      <c r="H87" s="456"/>
      <c r="I87" s="527"/>
      <c r="J87" s="458"/>
      <c r="K87" s="528"/>
      <c r="L87" s="223"/>
      <c r="M87" s="115"/>
      <c r="N87" s="115"/>
      <c r="O87" s="224"/>
      <c r="P87" s="258"/>
      <c r="Q87" s="40"/>
    </row>
    <row r="88" spans="1:17" s="21" customFormat="1" ht="14.25" customHeight="1">
      <c r="A88" s="191"/>
      <c r="B88" s="183"/>
      <c r="C88" s="2"/>
      <c r="D88" s="124"/>
      <c r="E88" s="3"/>
      <c r="F88" s="488"/>
      <c r="G88" s="505"/>
      <c r="H88" s="493"/>
      <c r="I88" s="530"/>
      <c r="J88" s="495"/>
      <c r="K88" s="526"/>
      <c r="L88" s="223"/>
      <c r="M88" s="115"/>
      <c r="N88" s="115"/>
      <c r="O88" s="224"/>
      <c r="P88" s="258"/>
      <c r="Q88" s="40"/>
    </row>
    <row r="89" spans="1:17" s="21" customFormat="1" ht="14.25" customHeight="1">
      <c r="A89" s="45"/>
      <c r="B89" s="4"/>
      <c r="C89" s="5"/>
      <c r="D89" s="31"/>
      <c r="E89" s="6"/>
      <c r="F89" s="416"/>
      <c r="G89" s="467"/>
      <c r="H89" s="456"/>
      <c r="I89" s="487"/>
      <c r="J89" s="543"/>
      <c r="K89" s="533"/>
      <c r="L89" s="223"/>
      <c r="M89" s="115"/>
      <c r="N89" s="115"/>
      <c r="O89" s="224"/>
      <c r="P89" s="258"/>
      <c r="Q89" s="40"/>
    </row>
    <row r="90" spans="1:17" s="21" customFormat="1" ht="14.25" customHeight="1">
      <c r="A90" s="59"/>
      <c r="B90" s="59"/>
      <c r="C90" s="59"/>
      <c r="D90" s="341"/>
      <c r="E90" s="42"/>
      <c r="F90" s="529"/>
      <c r="G90" s="443"/>
      <c r="H90" s="493"/>
      <c r="I90" s="558"/>
      <c r="J90" s="495"/>
      <c r="K90" s="496"/>
      <c r="L90" s="223"/>
      <c r="M90" s="115"/>
      <c r="N90" s="115"/>
      <c r="O90" s="224"/>
      <c r="P90" s="258"/>
      <c r="Q90" s="40"/>
    </row>
    <row r="91" spans="1:17" s="21" customFormat="1" ht="14.25" customHeight="1">
      <c r="A91" s="12" t="s">
        <v>95</v>
      </c>
      <c r="B91" s="4" t="s">
        <v>728</v>
      </c>
      <c r="C91" s="46"/>
      <c r="D91" s="47"/>
      <c r="E91" s="45"/>
      <c r="F91" s="165"/>
      <c r="G91" s="445"/>
      <c r="H91" s="516"/>
      <c r="I91" s="487"/>
      <c r="J91" s="469"/>
      <c r="K91" s="459"/>
      <c r="L91" s="223"/>
      <c r="M91" s="115"/>
      <c r="N91" s="115"/>
      <c r="O91" s="224"/>
      <c r="P91" s="258"/>
      <c r="Q91" s="40"/>
    </row>
    <row r="92" spans="1:17" s="21" customFormat="1" ht="14.25" customHeight="1">
      <c r="A92" s="59"/>
      <c r="B92" s="183" t="s">
        <v>729</v>
      </c>
      <c r="C92" s="2" t="s">
        <v>731</v>
      </c>
      <c r="D92" s="193"/>
      <c r="E92" s="201"/>
      <c r="F92" s="517"/>
      <c r="G92" s="518"/>
      <c r="H92" s="462" t="s">
        <v>1159</v>
      </c>
      <c r="I92" s="463"/>
      <c r="J92" s="464"/>
      <c r="K92" s="519"/>
      <c r="L92" s="223"/>
      <c r="M92" s="115"/>
      <c r="N92" s="115"/>
      <c r="O92" s="224"/>
      <c r="P92" s="258"/>
      <c r="Q92" s="40"/>
    </row>
    <row r="93" spans="1:17" s="21" customFormat="1" ht="14.25" customHeight="1">
      <c r="A93" s="57"/>
      <c r="B93" s="4" t="s">
        <v>730</v>
      </c>
      <c r="C93" s="5" t="s">
        <v>190</v>
      </c>
      <c r="D93" s="47">
        <v>1</v>
      </c>
      <c r="E93" s="202" t="s">
        <v>66</v>
      </c>
      <c r="F93" s="398">
        <f>ROUND(I93*K93,-2)</f>
        <v>99700</v>
      </c>
      <c r="G93" s="520">
        <f t="shared" ref="G93" si="26">SUM(D93*F93)</f>
        <v>99700</v>
      </c>
      <c r="H93" s="456"/>
      <c r="I93" s="468">
        <v>124600</v>
      </c>
      <c r="J93" s="521" t="s">
        <v>2</v>
      </c>
      <c r="K93" s="522">
        <v>0.8</v>
      </c>
      <c r="L93" s="223"/>
      <c r="M93" s="115"/>
      <c r="N93" s="115"/>
      <c r="O93" s="224"/>
      <c r="P93" s="258"/>
      <c r="Q93" s="40"/>
    </row>
    <row r="94" spans="1:17" s="21" customFormat="1" ht="14.25" customHeight="1">
      <c r="A94" s="191"/>
      <c r="B94" s="182"/>
      <c r="C94" s="182"/>
      <c r="D94" s="124"/>
      <c r="E94" s="195"/>
      <c r="F94" s="517"/>
      <c r="G94" s="518"/>
      <c r="H94" s="462" t="s">
        <v>1159</v>
      </c>
      <c r="I94" s="463"/>
      <c r="J94" s="464"/>
      <c r="K94" s="519"/>
      <c r="L94" s="223"/>
      <c r="M94" s="115"/>
      <c r="N94" s="115"/>
      <c r="O94" s="224"/>
      <c r="P94" s="258"/>
      <c r="Q94" s="40"/>
    </row>
    <row r="95" spans="1:17" s="21" customFormat="1" ht="14.25" customHeight="1">
      <c r="A95" s="45"/>
      <c r="B95" s="292" t="s">
        <v>209</v>
      </c>
      <c r="C95" s="57"/>
      <c r="D95" s="31">
        <v>1</v>
      </c>
      <c r="E95" s="65" t="s">
        <v>5</v>
      </c>
      <c r="F95" s="398">
        <f>ROUND(I95*K95,-2)</f>
        <v>40000</v>
      </c>
      <c r="G95" s="520">
        <f t="shared" ref="G95" si="27">SUM(D95*F95)</f>
        <v>40000</v>
      </c>
      <c r="H95" s="456"/>
      <c r="I95" s="468">
        <v>50000</v>
      </c>
      <c r="J95" s="521" t="s">
        <v>2</v>
      </c>
      <c r="K95" s="522">
        <v>0.8</v>
      </c>
      <c r="L95" s="223"/>
      <c r="M95" s="115"/>
      <c r="N95" s="115"/>
      <c r="O95" s="224"/>
      <c r="P95" s="258"/>
      <c r="Q95" s="40"/>
    </row>
    <row r="96" spans="1:17" s="21" customFormat="1" ht="14.25" customHeight="1">
      <c r="A96" s="191"/>
      <c r="B96" s="42"/>
      <c r="C96" s="42"/>
      <c r="D96" s="43"/>
      <c r="E96" s="42"/>
      <c r="F96" s="548"/>
      <c r="G96" s="443"/>
      <c r="H96" s="523"/>
      <c r="I96" s="524"/>
      <c r="J96" s="525"/>
      <c r="K96" s="526"/>
      <c r="L96" s="223"/>
      <c r="M96" s="115"/>
      <c r="N96" s="115"/>
      <c r="O96" s="224"/>
      <c r="P96" s="258"/>
      <c r="Q96" s="40"/>
    </row>
    <row r="97" spans="1:17" s="21" customFormat="1" ht="14.25" customHeight="1">
      <c r="A97" s="45"/>
      <c r="B97" s="45" t="s">
        <v>57</v>
      </c>
      <c r="C97" s="46"/>
      <c r="D97" s="47"/>
      <c r="E97" s="48"/>
      <c r="F97" s="416"/>
      <c r="G97" s="445">
        <f>SUM(G93,G95)</f>
        <v>139700</v>
      </c>
      <c r="H97" s="456"/>
      <c r="I97" s="527"/>
      <c r="J97" s="458"/>
      <c r="K97" s="528"/>
      <c r="L97" s="223"/>
      <c r="M97" s="115"/>
      <c r="N97" s="115"/>
      <c r="O97" s="224"/>
      <c r="P97" s="258"/>
      <c r="Q97" s="40"/>
    </row>
    <row r="98" spans="1:17" s="21" customFormat="1" ht="14.25" customHeight="1">
      <c r="A98" s="191"/>
      <c r="B98" s="183"/>
      <c r="C98" s="2"/>
      <c r="D98" s="124"/>
      <c r="E98" s="3"/>
      <c r="F98" s="488"/>
      <c r="G98" s="505"/>
      <c r="H98" s="493"/>
      <c r="I98" s="530"/>
      <c r="J98" s="495"/>
      <c r="K98" s="526"/>
      <c r="L98" s="223"/>
      <c r="M98" s="115"/>
      <c r="N98" s="115"/>
      <c r="O98" s="224"/>
      <c r="P98" s="258"/>
      <c r="Q98" s="40"/>
    </row>
    <row r="99" spans="1:17" s="21" customFormat="1" ht="14.25" customHeight="1">
      <c r="A99" s="45"/>
      <c r="B99" s="4"/>
      <c r="C99" s="5"/>
      <c r="D99" s="31"/>
      <c r="E99" s="6"/>
      <c r="F99" s="416"/>
      <c r="G99" s="467"/>
      <c r="H99" s="456"/>
      <c r="I99" s="487"/>
      <c r="J99" s="543"/>
      <c r="K99" s="533"/>
      <c r="L99" s="223"/>
      <c r="M99" s="115"/>
      <c r="N99" s="115"/>
      <c r="O99" s="224"/>
      <c r="P99" s="258"/>
      <c r="Q99" s="40"/>
    </row>
    <row r="100" spans="1:17" ht="14.25" customHeight="1">
      <c r="A100" s="59"/>
      <c r="B100" s="59"/>
      <c r="C100" s="59"/>
      <c r="D100" s="341"/>
      <c r="E100" s="42"/>
      <c r="F100" s="529"/>
      <c r="G100" s="443"/>
      <c r="H100" s="493"/>
      <c r="I100" s="558"/>
      <c r="J100" s="495"/>
      <c r="K100" s="496"/>
    </row>
    <row r="101" spans="1:17" ht="14.25" customHeight="1">
      <c r="A101" s="12" t="s">
        <v>100</v>
      </c>
      <c r="B101" s="4" t="s">
        <v>210</v>
      </c>
      <c r="C101" s="46"/>
      <c r="D101" s="47"/>
      <c r="E101" s="45"/>
      <c r="F101" s="165"/>
      <c r="G101" s="445"/>
      <c r="H101" s="516"/>
      <c r="I101" s="487"/>
      <c r="J101" s="469"/>
      <c r="K101" s="459"/>
    </row>
    <row r="102" spans="1:17" ht="14.25" customHeight="1">
      <c r="A102" s="59"/>
      <c r="B102" s="183" t="s">
        <v>211</v>
      </c>
      <c r="C102" s="2" t="s">
        <v>733</v>
      </c>
      <c r="D102" s="193"/>
      <c r="E102" s="201"/>
      <c r="F102" s="517"/>
      <c r="G102" s="518"/>
      <c r="H102" s="462" t="s">
        <v>630</v>
      </c>
      <c r="I102" s="463"/>
      <c r="J102" s="464"/>
      <c r="K102" s="519"/>
    </row>
    <row r="103" spans="1:17" ht="14.25" customHeight="1">
      <c r="A103" s="57"/>
      <c r="B103" s="4" t="s">
        <v>732</v>
      </c>
      <c r="C103" s="5" t="s">
        <v>190</v>
      </c>
      <c r="D103" s="47">
        <v>1</v>
      </c>
      <c r="E103" s="202" t="s">
        <v>192</v>
      </c>
      <c r="F103" s="398">
        <f t="shared" ref="F103" si="28">ROUND(I103*K103,-3)</f>
        <v>585000</v>
      </c>
      <c r="G103" s="520">
        <f t="shared" ref="G103" si="29">SUM(D103*F103)</f>
        <v>585000</v>
      </c>
      <c r="H103" s="456"/>
      <c r="I103" s="468">
        <v>731700</v>
      </c>
      <c r="J103" s="521" t="s">
        <v>2</v>
      </c>
      <c r="K103" s="522">
        <v>0.8</v>
      </c>
    </row>
    <row r="104" spans="1:17" ht="14.25" customHeight="1">
      <c r="A104" s="191"/>
      <c r="B104" s="183"/>
      <c r="C104" s="2" t="s">
        <v>213</v>
      </c>
      <c r="D104" s="193"/>
      <c r="E104" s="194"/>
      <c r="F104" s="504"/>
      <c r="G104" s="518"/>
      <c r="H104" s="462"/>
      <c r="I104" s="463"/>
      <c r="J104" s="464"/>
      <c r="K104" s="465"/>
      <c r="L104" s="200"/>
      <c r="M104" s="258"/>
      <c r="N104" s="258"/>
      <c r="O104" s="258"/>
    </row>
    <row r="105" spans="1:17" ht="14.25" customHeight="1">
      <c r="A105" s="45"/>
      <c r="B105" s="4"/>
      <c r="C105" s="5" t="s">
        <v>214</v>
      </c>
      <c r="D105" s="47"/>
      <c r="E105" s="48"/>
      <c r="F105" s="466"/>
      <c r="G105" s="520"/>
      <c r="H105" s="500"/>
      <c r="I105" s="468"/>
      <c r="J105" s="469"/>
      <c r="K105" s="475"/>
      <c r="L105" s="200"/>
      <c r="M105" s="258"/>
      <c r="N105" s="258"/>
      <c r="O105" s="258"/>
    </row>
    <row r="106" spans="1:17" ht="14.25" customHeight="1">
      <c r="A106" s="191"/>
      <c r="B106" s="183" t="s">
        <v>215</v>
      </c>
      <c r="C106" s="2" t="s">
        <v>734</v>
      </c>
      <c r="D106" s="193"/>
      <c r="E106" s="201"/>
      <c r="F106" s="517"/>
      <c r="G106" s="518"/>
      <c r="H106" s="462" t="s">
        <v>630</v>
      </c>
      <c r="I106" s="463"/>
      <c r="J106" s="464"/>
      <c r="K106" s="519"/>
      <c r="L106" s="200"/>
      <c r="M106" s="258"/>
      <c r="N106" s="258"/>
      <c r="O106" s="258"/>
      <c r="P106" s="258"/>
    </row>
    <row r="107" spans="1:17" ht="14.25" customHeight="1">
      <c r="A107" s="45"/>
      <c r="B107" s="4" t="s">
        <v>212</v>
      </c>
      <c r="C107" s="5" t="s">
        <v>190</v>
      </c>
      <c r="D107" s="47">
        <v>2</v>
      </c>
      <c r="E107" s="202" t="s">
        <v>192</v>
      </c>
      <c r="F107" s="398">
        <f t="shared" ref="F107" si="30">ROUND(I107*K107,-3)</f>
        <v>311000</v>
      </c>
      <c r="G107" s="520">
        <f t="shared" ref="G107" si="31">SUM(D107*F107)</f>
        <v>622000</v>
      </c>
      <c r="H107" s="456"/>
      <c r="I107" s="468">
        <v>388300</v>
      </c>
      <c r="J107" s="521" t="s">
        <v>2</v>
      </c>
      <c r="K107" s="522">
        <v>0.8</v>
      </c>
      <c r="L107" s="200"/>
      <c r="M107" s="258"/>
      <c r="N107" s="258"/>
      <c r="O107" s="258"/>
      <c r="P107" s="258"/>
    </row>
    <row r="108" spans="1:17" ht="14.25" customHeight="1">
      <c r="A108" s="191"/>
      <c r="B108" s="183"/>
      <c r="C108" s="2" t="s">
        <v>213</v>
      </c>
      <c r="D108" s="193"/>
      <c r="E108" s="194"/>
      <c r="F108" s="504"/>
      <c r="G108" s="518"/>
      <c r="H108" s="462" t="s">
        <v>1149</v>
      </c>
      <c r="I108" s="463"/>
      <c r="J108" s="464"/>
      <c r="K108" s="465"/>
      <c r="L108" s="223"/>
      <c r="M108" s="115"/>
      <c r="N108" s="115"/>
      <c r="O108" s="224"/>
      <c r="P108" s="258"/>
    </row>
    <row r="109" spans="1:17" ht="14.25" customHeight="1">
      <c r="A109" s="45"/>
      <c r="B109" s="4"/>
      <c r="C109" s="5" t="s">
        <v>214</v>
      </c>
      <c r="D109" s="47"/>
      <c r="E109" s="48"/>
      <c r="F109" s="466"/>
      <c r="G109" s="520"/>
      <c r="H109" s="500"/>
      <c r="I109" s="468"/>
      <c r="J109" s="469"/>
      <c r="K109" s="475"/>
      <c r="L109" s="223"/>
      <c r="M109" s="115"/>
      <c r="N109" s="346"/>
      <c r="O109" s="224"/>
      <c r="P109" s="258"/>
    </row>
    <row r="110" spans="1:17" ht="14.25" customHeight="1">
      <c r="A110" s="191"/>
      <c r="B110" s="183" t="s">
        <v>216</v>
      </c>
      <c r="C110" s="2" t="s">
        <v>735</v>
      </c>
      <c r="D110" s="193"/>
      <c r="E110" s="201"/>
      <c r="F110" s="517"/>
      <c r="G110" s="518"/>
      <c r="H110" s="462" t="s">
        <v>630</v>
      </c>
      <c r="I110" s="463"/>
      <c r="J110" s="464"/>
      <c r="K110" s="519"/>
      <c r="L110" s="223"/>
      <c r="M110" s="115"/>
      <c r="N110" s="115"/>
      <c r="O110" s="224"/>
      <c r="P110" s="258"/>
    </row>
    <row r="111" spans="1:17" ht="14.25" customHeight="1">
      <c r="A111" s="45"/>
      <c r="B111" s="4" t="s">
        <v>212</v>
      </c>
      <c r="C111" s="5" t="s">
        <v>190</v>
      </c>
      <c r="D111" s="47">
        <v>1</v>
      </c>
      <c r="E111" s="202" t="s">
        <v>192</v>
      </c>
      <c r="F111" s="398">
        <f t="shared" ref="F111" si="32">ROUND(I111*K111,-3)</f>
        <v>349000</v>
      </c>
      <c r="G111" s="520">
        <f t="shared" ref="G111" si="33">SUM(D111*F111)</f>
        <v>349000</v>
      </c>
      <c r="H111" s="456"/>
      <c r="I111" s="468">
        <v>436700</v>
      </c>
      <c r="J111" s="521" t="s">
        <v>2</v>
      </c>
      <c r="K111" s="522">
        <v>0.8</v>
      </c>
      <c r="L111" s="223"/>
      <c r="M111" s="115"/>
      <c r="N111" s="115"/>
      <c r="O111" s="224"/>
      <c r="P111" s="258"/>
    </row>
    <row r="112" spans="1:17" ht="14.25" customHeight="1">
      <c r="A112" s="191"/>
      <c r="B112" s="183"/>
      <c r="C112" s="2" t="s">
        <v>213</v>
      </c>
      <c r="D112" s="193"/>
      <c r="E112" s="194"/>
      <c r="F112" s="504"/>
      <c r="G112" s="518"/>
      <c r="H112" s="462"/>
      <c r="I112" s="463"/>
      <c r="J112" s="464"/>
      <c r="K112" s="465"/>
      <c r="L112" s="223"/>
      <c r="M112" s="115"/>
      <c r="N112" s="115"/>
      <c r="O112" s="224"/>
      <c r="P112" s="92"/>
    </row>
    <row r="113" spans="1:16" ht="14.25" customHeight="1">
      <c r="A113" s="45"/>
      <c r="B113" s="4"/>
      <c r="C113" s="5" t="s">
        <v>214</v>
      </c>
      <c r="D113" s="47"/>
      <c r="E113" s="48"/>
      <c r="F113" s="466"/>
      <c r="G113" s="520"/>
      <c r="H113" s="500"/>
      <c r="I113" s="468"/>
      <c r="J113" s="469"/>
      <c r="K113" s="475"/>
      <c r="L113" s="223"/>
      <c r="M113" s="115"/>
      <c r="N113" s="115"/>
      <c r="O113" s="224"/>
      <c r="P113" s="92"/>
    </row>
    <row r="114" spans="1:16" ht="14.25" customHeight="1">
      <c r="A114" s="191"/>
      <c r="B114" s="183" t="s">
        <v>217</v>
      </c>
      <c r="C114" s="2" t="s">
        <v>737</v>
      </c>
      <c r="D114" s="193"/>
      <c r="E114" s="201"/>
      <c r="F114" s="517"/>
      <c r="G114" s="518"/>
      <c r="H114" s="462" t="s">
        <v>630</v>
      </c>
      <c r="I114" s="463"/>
      <c r="J114" s="464"/>
      <c r="K114" s="519"/>
      <c r="L114" s="223"/>
      <c r="M114" s="115"/>
      <c r="N114" s="115"/>
      <c r="O114" s="224"/>
      <c r="P114" s="92"/>
    </row>
    <row r="115" spans="1:16" ht="14.25" customHeight="1">
      <c r="A115" s="45"/>
      <c r="B115" s="4" t="s">
        <v>736</v>
      </c>
      <c r="C115" s="5" t="s">
        <v>190</v>
      </c>
      <c r="D115" s="47">
        <v>2</v>
      </c>
      <c r="E115" s="202" t="s">
        <v>192</v>
      </c>
      <c r="F115" s="398">
        <f t="shared" ref="F115" si="34">ROUND(I115*K115,-3)</f>
        <v>299000</v>
      </c>
      <c r="G115" s="520">
        <f t="shared" ref="G115" si="35">SUM(D115*F115)</f>
        <v>598000</v>
      </c>
      <c r="H115" s="456"/>
      <c r="I115" s="468">
        <v>374300</v>
      </c>
      <c r="J115" s="521" t="s">
        <v>2</v>
      </c>
      <c r="K115" s="522">
        <v>0.8</v>
      </c>
      <c r="L115" s="223"/>
      <c r="M115" s="115"/>
      <c r="N115" s="115"/>
      <c r="O115" s="224"/>
      <c r="P115" s="92"/>
    </row>
    <row r="116" spans="1:16" ht="14.25" customHeight="1">
      <c r="A116" s="191"/>
      <c r="B116" s="183"/>
      <c r="C116" s="2" t="s">
        <v>213</v>
      </c>
      <c r="D116" s="193"/>
      <c r="E116" s="194"/>
      <c r="F116" s="504"/>
      <c r="G116" s="518"/>
      <c r="H116" s="462" t="s">
        <v>1150</v>
      </c>
      <c r="I116" s="463"/>
      <c r="J116" s="464"/>
      <c r="K116" s="465"/>
      <c r="L116" s="223"/>
      <c r="M116" s="115"/>
      <c r="N116" s="115"/>
      <c r="O116" s="224"/>
      <c r="P116" s="92"/>
    </row>
    <row r="117" spans="1:16" ht="14.25" customHeight="1">
      <c r="A117" s="45"/>
      <c r="B117" s="4"/>
      <c r="C117" s="5" t="s">
        <v>214</v>
      </c>
      <c r="D117" s="47"/>
      <c r="E117" s="48"/>
      <c r="F117" s="466"/>
      <c r="G117" s="520"/>
      <c r="H117" s="500"/>
      <c r="I117" s="468"/>
      <c r="J117" s="469"/>
      <c r="K117" s="475"/>
      <c r="L117" s="223"/>
      <c r="M117" s="115"/>
      <c r="N117" s="115"/>
      <c r="O117" s="224"/>
      <c r="P117" s="92"/>
    </row>
    <row r="118" spans="1:16" ht="14.25" customHeight="1">
      <c r="A118" s="191"/>
      <c r="B118" s="183" t="s">
        <v>218</v>
      </c>
      <c r="C118" s="2" t="s">
        <v>739</v>
      </c>
      <c r="D118" s="193"/>
      <c r="E118" s="201"/>
      <c r="F118" s="517"/>
      <c r="G118" s="518"/>
      <c r="H118" s="462" t="s">
        <v>630</v>
      </c>
      <c r="I118" s="463"/>
      <c r="J118" s="464"/>
      <c r="K118" s="519"/>
      <c r="L118" s="223"/>
      <c r="M118" s="115"/>
      <c r="N118" s="115"/>
      <c r="O118" s="224"/>
      <c r="P118" s="92"/>
    </row>
    <row r="119" spans="1:16" ht="14.25" customHeight="1">
      <c r="A119" s="45"/>
      <c r="B119" s="4" t="s">
        <v>738</v>
      </c>
      <c r="C119" s="5" t="s">
        <v>190</v>
      </c>
      <c r="D119" s="47">
        <v>4</v>
      </c>
      <c r="E119" s="202" t="s">
        <v>192</v>
      </c>
      <c r="F119" s="398">
        <f t="shared" ref="F119" si="36">ROUND(I119*K119,-3)</f>
        <v>235000</v>
      </c>
      <c r="G119" s="520">
        <f t="shared" ref="G119" si="37">SUM(D119*F119)</f>
        <v>940000</v>
      </c>
      <c r="H119" s="456"/>
      <c r="I119" s="468">
        <v>293400</v>
      </c>
      <c r="J119" s="521" t="s">
        <v>2</v>
      </c>
      <c r="K119" s="522">
        <v>0.8</v>
      </c>
      <c r="L119" s="223"/>
      <c r="M119" s="115"/>
      <c r="N119" s="115"/>
      <c r="O119" s="224"/>
      <c r="P119" s="92"/>
    </row>
    <row r="120" spans="1:16" ht="14.25" customHeight="1">
      <c r="A120" s="191"/>
      <c r="B120" s="183"/>
      <c r="C120" s="2" t="s">
        <v>213</v>
      </c>
      <c r="D120" s="193"/>
      <c r="E120" s="194"/>
      <c r="F120" s="504"/>
      <c r="G120" s="518"/>
      <c r="H120" s="462" t="s">
        <v>1151</v>
      </c>
      <c r="I120" s="463"/>
      <c r="J120" s="464"/>
      <c r="K120" s="465"/>
      <c r="L120" s="223"/>
      <c r="M120" s="115"/>
      <c r="N120" s="115"/>
      <c r="O120" s="224"/>
      <c r="P120" s="92"/>
    </row>
    <row r="121" spans="1:16" ht="14.25" customHeight="1">
      <c r="A121" s="45"/>
      <c r="B121" s="4"/>
      <c r="C121" s="5" t="s">
        <v>214</v>
      </c>
      <c r="D121" s="47"/>
      <c r="E121" s="48"/>
      <c r="F121" s="466"/>
      <c r="G121" s="520"/>
      <c r="H121" s="500"/>
      <c r="I121" s="468"/>
      <c r="J121" s="469"/>
      <c r="K121" s="475"/>
      <c r="L121" s="223"/>
      <c r="M121" s="115"/>
      <c r="N121" s="115"/>
      <c r="O121" s="224"/>
      <c r="P121" s="92"/>
    </row>
    <row r="122" spans="1:16" ht="14.25" customHeight="1">
      <c r="A122" s="191"/>
      <c r="B122" s="183" t="s">
        <v>219</v>
      </c>
      <c r="C122" s="2" t="s">
        <v>739</v>
      </c>
      <c r="D122" s="193"/>
      <c r="E122" s="201"/>
      <c r="F122" s="517"/>
      <c r="G122" s="518"/>
      <c r="H122" s="462" t="s">
        <v>630</v>
      </c>
      <c r="I122" s="463"/>
      <c r="J122" s="464"/>
      <c r="K122" s="519"/>
      <c r="L122" s="223"/>
      <c r="M122" s="115"/>
      <c r="N122" s="115"/>
      <c r="O122" s="224"/>
      <c r="P122" s="92"/>
    </row>
    <row r="123" spans="1:16" ht="14.25" customHeight="1">
      <c r="A123" s="45"/>
      <c r="B123" s="4" t="s">
        <v>738</v>
      </c>
      <c r="C123" s="5" t="s">
        <v>190</v>
      </c>
      <c r="D123" s="47">
        <v>1</v>
      </c>
      <c r="E123" s="202" t="s">
        <v>192</v>
      </c>
      <c r="F123" s="398">
        <f t="shared" ref="F123" si="38">ROUND(I123*K123,-3)</f>
        <v>226000</v>
      </c>
      <c r="G123" s="520">
        <f t="shared" ref="G123" si="39">SUM(D123*F123)</f>
        <v>226000</v>
      </c>
      <c r="H123" s="456"/>
      <c r="I123" s="468">
        <v>282600</v>
      </c>
      <c r="J123" s="521" t="s">
        <v>2</v>
      </c>
      <c r="K123" s="522">
        <v>0.8</v>
      </c>
      <c r="L123" s="223"/>
      <c r="M123" s="115"/>
      <c r="N123" s="115"/>
      <c r="O123" s="224"/>
      <c r="P123" s="92"/>
    </row>
    <row r="124" spans="1:16" ht="14.25" customHeight="1">
      <c r="A124" s="191"/>
      <c r="B124" s="183"/>
      <c r="C124" s="2" t="s">
        <v>213</v>
      </c>
      <c r="D124" s="193"/>
      <c r="E124" s="194"/>
      <c r="F124" s="504"/>
      <c r="G124" s="518"/>
      <c r="H124" s="462"/>
      <c r="I124" s="463"/>
      <c r="J124" s="464"/>
      <c r="K124" s="465"/>
      <c r="L124" s="223"/>
      <c r="M124" s="115"/>
      <c r="N124" s="115"/>
      <c r="O124" s="224"/>
      <c r="P124" s="92"/>
    </row>
    <row r="125" spans="1:16" ht="14.25" customHeight="1">
      <c r="A125" s="45"/>
      <c r="B125" s="4"/>
      <c r="C125" s="5" t="s">
        <v>214</v>
      </c>
      <c r="D125" s="47"/>
      <c r="E125" s="48"/>
      <c r="F125" s="466"/>
      <c r="G125" s="520"/>
      <c r="H125" s="500"/>
      <c r="I125" s="468"/>
      <c r="J125" s="469"/>
      <c r="K125" s="475"/>
      <c r="L125" s="223"/>
      <c r="M125" s="115"/>
      <c r="N125" s="115"/>
      <c r="O125" s="224"/>
      <c r="P125" s="92"/>
    </row>
    <row r="126" spans="1:16" ht="14.25" customHeight="1">
      <c r="A126" s="191"/>
      <c r="B126" s="183" t="s">
        <v>220</v>
      </c>
      <c r="C126" s="2" t="s">
        <v>740</v>
      </c>
      <c r="D126" s="193"/>
      <c r="E126" s="201"/>
      <c r="F126" s="517"/>
      <c r="G126" s="518"/>
      <c r="H126" s="462" t="s">
        <v>630</v>
      </c>
      <c r="I126" s="463"/>
      <c r="J126" s="464"/>
      <c r="K126" s="519"/>
      <c r="L126" s="223"/>
      <c r="M126" s="115"/>
      <c r="N126" s="115"/>
      <c r="O126" s="224"/>
      <c r="P126" s="92"/>
    </row>
    <row r="127" spans="1:16" ht="14.25" customHeight="1">
      <c r="A127" s="45"/>
      <c r="B127" s="4" t="s">
        <v>738</v>
      </c>
      <c r="C127" s="5" t="s">
        <v>190</v>
      </c>
      <c r="D127" s="47">
        <v>1</v>
      </c>
      <c r="E127" s="202" t="s">
        <v>192</v>
      </c>
      <c r="F127" s="398">
        <f t="shared" ref="F127" si="40">ROUND(I127*K127,-3)</f>
        <v>191000</v>
      </c>
      <c r="G127" s="520">
        <f t="shared" ref="G127" si="41">SUM(D127*F127)</f>
        <v>191000</v>
      </c>
      <c r="H127" s="456"/>
      <c r="I127" s="468">
        <v>239000</v>
      </c>
      <c r="J127" s="521" t="s">
        <v>2</v>
      </c>
      <c r="K127" s="522">
        <v>0.8</v>
      </c>
      <c r="L127" s="223"/>
      <c r="M127" s="115"/>
      <c r="N127" s="115"/>
      <c r="O127" s="224"/>
      <c r="P127" s="92"/>
    </row>
    <row r="128" spans="1:16" ht="14.25" customHeight="1">
      <c r="A128" s="191"/>
      <c r="B128" s="183"/>
      <c r="C128" s="2" t="s">
        <v>213</v>
      </c>
      <c r="D128" s="193"/>
      <c r="E128" s="194"/>
      <c r="F128" s="504"/>
      <c r="G128" s="518"/>
      <c r="H128" s="462"/>
      <c r="I128" s="463"/>
      <c r="J128" s="464"/>
      <c r="K128" s="465"/>
      <c r="L128" s="223"/>
      <c r="M128" s="115"/>
      <c r="N128" s="115"/>
      <c r="O128" s="224"/>
      <c r="P128" s="92"/>
    </row>
    <row r="129" spans="1:16" ht="14.25" customHeight="1">
      <c r="A129" s="45"/>
      <c r="B129" s="4"/>
      <c r="C129" s="5" t="s">
        <v>214</v>
      </c>
      <c r="D129" s="47"/>
      <c r="E129" s="48"/>
      <c r="F129" s="466"/>
      <c r="G129" s="520"/>
      <c r="H129" s="500"/>
      <c r="I129" s="468"/>
      <c r="J129" s="469"/>
      <c r="K129" s="475"/>
      <c r="L129" s="223"/>
      <c r="M129" s="115"/>
      <c r="N129" s="115"/>
      <c r="O129" s="224"/>
      <c r="P129" s="92"/>
    </row>
    <row r="130" spans="1:16" ht="14.25" customHeight="1">
      <c r="A130" s="191"/>
      <c r="B130" s="183" t="s">
        <v>221</v>
      </c>
      <c r="C130" s="2" t="s">
        <v>741</v>
      </c>
      <c r="D130" s="193"/>
      <c r="E130" s="201"/>
      <c r="F130" s="517"/>
      <c r="G130" s="518"/>
      <c r="H130" s="462" t="s">
        <v>630</v>
      </c>
      <c r="I130" s="463"/>
      <c r="J130" s="464"/>
      <c r="K130" s="519"/>
      <c r="L130" s="223"/>
      <c r="M130" s="115"/>
      <c r="N130" s="115"/>
      <c r="O130" s="224"/>
      <c r="P130" s="92"/>
    </row>
    <row r="131" spans="1:16" ht="14.25" customHeight="1">
      <c r="A131" s="45"/>
      <c r="B131" s="4" t="s">
        <v>194</v>
      </c>
      <c r="C131" s="5" t="s">
        <v>190</v>
      </c>
      <c r="D131" s="47">
        <v>8</v>
      </c>
      <c r="E131" s="202" t="s">
        <v>192</v>
      </c>
      <c r="F131" s="398">
        <f t="shared" ref="F131" si="42">ROUND(I131*K131,-3)</f>
        <v>260000</v>
      </c>
      <c r="G131" s="520">
        <f t="shared" ref="G131" si="43">SUM(D131*F131)</f>
        <v>2080000</v>
      </c>
      <c r="H131" s="456"/>
      <c r="I131" s="468">
        <v>324800</v>
      </c>
      <c r="J131" s="521" t="s">
        <v>2</v>
      </c>
      <c r="K131" s="522">
        <v>0.8</v>
      </c>
      <c r="L131" s="223"/>
      <c r="M131" s="115"/>
      <c r="N131" s="115"/>
      <c r="O131" s="224"/>
      <c r="P131" s="92"/>
    </row>
    <row r="132" spans="1:16" ht="14.25" customHeight="1">
      <c r="A132" s="191"/>
      <c r="B132" s="183"/>
      <c r="C132" s="2" t="s">
        <v>213</v>
      </c>
      <c r="D132" s="193"/>
      <c r="E132" s="194"/>
      <c r="F132" s="504"/>
      <c r="G132" s="518"/>
      <c r="H132" s="462" t="s">
        <v>1152</v>
      </c>
      <c r="I132" s="463"/>
      <c r="J132" s="464"/>
      <c r="K132" s="465"/>
      <c r="L132" s="223"/>
      <c r="M132" s="115"/>
      <c r="N132" s="115"/>
      <c r="O132" s="224"/>
      <c r="P132" s="92"/>
    </row>
    <row r="133" spans="1:16" ht="14.25" customHeight="1">
      <c r="A133" s="45"/>
      <c r="B133" s="4"/>
      <c r="C133" s="5" t="s">
        <v>214</v>
      </c>
      <c r="D133" s="47"/>
      <c r="E133" s="48"/>
      <c r="F133" s="466"/>
      <c r="G133" s="520"/>
      <c r="H133" s="500"/>
      <c r="I133" s="468"/>
      <c r="J133" s="469"/>
      <c r="K133" s="475"/>
      <c r="L133" s="223"/>
      <c r="M133" s="115"/>
      <c r="N133" s="115"/>
      <c r="O133" s="224"/>
      <c r="P133" s="92"/>
    </row>
    <row r="134" spans="1:16" ht="14.25" customHeight="1">
      <c r="A134" s="191"/>
      <c r="B134" s="183" t="s">
        <v>222</v>
      </c>
      <c r="C134" s="2" t="s">
        <v>742</v>
      </c>
      <c r="D134" s="193"/>
      <c r="E134" s="201"/>
      <c r="F134" s="517"/>
      <c r="G134" s="518"/>
      <c r="H134" s="462" t="s">
        <v>630</v>
      </c>
      <c r="I134" s="463"/>
      <c r="J134" s="464"/>
      <c r="K134" s="519"/>
      <c r="L134" s="223"/>
      <c r="M134" s="115"/>
      <c r="N134" s="115"/>
      <c r="O134" s="224"/>
      <c r="P134" s="92"/>
    </row>
    <row r="135" spans="1:16" ht="14.25" customHeight="1">
      <c r="A135" s="45"/>
      <c r="B135" s="4" t="s">
        <v>194</v>
      </c>
      <c r="C135" s="5" t="s">
        <v>190</v>
      </c>
      <c r="D135" s="47">
        <v>4</v>
      </c>
      <c r="E135" s="202" t="s">
        <v>192</v>
      </c>
      <c r="F135" s="398">
        <f t="shared" ref="F135" si="44">ROUND(I135*K135,-3)</f>
        <v>185000</v>
      </c>
      <c r="G135" s="520">
        <f t="shared" ref="G135" si="45">SUM(D135*F135)</f>
        <v>740000</v>
      </c>
      <c r="H135" s="456"/>
      <c r="I135" s="468">
        <v>230800</v>
      </c>
      <c r="J135" s="521" t="s">
        <v>2</v>
      </c>
      <c r="K135" s="522">
        <v>0.8</v>
      </c>
      <c r="L135" s="223"/>
      <c r="M135" s="115"/>
      <c r="N135" s="115"/>
      <c r="O135" s="224"/>
      <c r="P135" s="92"/>
    </row>
    <row r="136" spans="1:16" ht="14.25" customHeight="1">
      <c r="A136" s="191"/>
      <c r="B136" s="183"/>
      <c r="C136" s="2" t="s">
        <v>213</v>
      </c>
      <c r="D136" s="193"/>
      <c r="E136" s="194"/>
      <c r="F136" s="504"/>
      <c r="G136" s="518"/>
      <c r="H136" s="462" t="s">
        <v>1153</v>
      </c>
      <c r="I136" s="463"/>
      <c r="J136" s="464"/>
      <c r="K136" s="465"/>
      <c r="L136" s="223"/>
      <c r="M136" s="115"/>
      <c r="N136" s="115"/>
      <c r="O136" s="224"/>
      <c r="P136" s="92"/>
    </row>
    <row r="137" spans="1:16" ht="14.25" customHeight="1">
      <c r="A137" s="45"/>
      <c r="B137" s="4"/>
      <c r="C137" s="5" t="s">
        <v>214</v>
      </c>
      <c r="D137" s="47"/>
      <c r="E137" s="48"/>
      <c r="F137" s="466"/>
      <c r="G137" s="520"/>
      <c r="H137" s="500"/>
      <c r="I137" s="468"/>
      <c r="J137" s="469"/>
      <c r="K137" s="475"/>
      <c r="L137" s="223"/>
      <c r="M137" s="115"/>
      <c r="N137" s="115"/>
      <c r="O137" s="224"/>
      <c r="P137" s="92"/>
    </row>
    <row r="138" spans="1:16" ht="14.25" customHeight="1">
      <c r="A138" s="191"/>
      <c r="B138" s="183" t="s">
        <v>223</v>
      </c>
      <c r="C138" s="2" t="s">
        <v>743</v>
      </c>
      <c r="D138" s="193"/>
      <c r="E138" s="201"/>
      <c r="F138" s="517"/>
      <c r="G138" s="518"/>
      <c r="H138" s="462" t="s">
        <v>630</v>
      </c>
      <c r="I138" s="463"/>
      <c r="J138" s="464"/>
      <c r="K138" s="519"/>
      <c r="L138" s="223"/>
      <c r="M138" s="115"/>
      <c r="N138" s="115"/>
      <c r="O138" s="224"/>
      <c r="P138" s="92"/>
    </row>
    <row r="139" spans="1:16" ht="14.25" customHeight="1">
      <c r="A139" s="45"/>
      <c r="B139" s="4" t="s">
        <v>225</v>
      </c>
      <c r="C139" s="5" t="s">
        <v>190</v>
      </c>
      <c r="D139" s="47">
        <v>2</v>
      </c>
      <c r="E139" s="202" t="s">
        <v>192</v>
      </c>
      <c r="F139" s="398">
        <f t="shared" ref="F139" si="46">ROUND(I139*K139,-3)</f>
        <v>137000</v>
      </c>
      <c r="G139" s="520">
        <f t="shared" ref="G139" si="47">SUM(D139*F139)</f>
        <v>274000</v>
      </c>
      <c r="H139" s="456"/>
      <c r="I139" s="468">
        <v>171800</v>
      </c>
      <c r="J139" s="521" t="s">
        <v>2</v>
      </c>
      <c r="K139" s="522">
        <v>0.8</v>
      </c>
      <c r="L139" s="223"/>
      <c r="M139" s="115"/>
      <c r="N139" s="115"/>
      <c r="O139" s="224"/>
      <c r="P139" s="92"/>
    </row>
    <row r="140" spans="1:16" ht="14.25" customHeight="1">
      <c r="A140" s="191"/>
      <c r="B140" s="183"/>
      <c r="C140" s="2" t="s">
        <v>213</v>
      </c>
      <c r="D140" s="193"/>
      <c r="E140" s="194"/>
      <c r="F140" s="504"/>
      <c r="G140" s="518"/>
      <c r="H140" s="462" t="s">
        <v>1154</v>
      </c>
      <c r="I140" s="463"/>
      <c r="J140" s="464"/>
      <c r="K140" s="465"/>
      <c r="L140" s="223"/>
      <c r="M140" s="115"/>
      <c r="N140" s="115"/>
      <c r="O140" s="224"/>
      <c r="P140" s="92"/>
    </row>
    <row r="141" spans="1:16" ht="14.25" customHeight="1">
      <c r="A141" s="45"/>
      <c r="B141" s="4"/>
      <c r="C141" s="5" t="s">
        <v>214</v>
      </c>
      <c r="D141" s="47"/>
      <c r="E141" s="48"/>
      <c r="F141" s="466"/>
      <c r="G141" s="520"/>
      <c r="H141" s="500"/>
      <c r="I141" s="468"/>
      <c r="J141" s="469"/>
      <c r="K141" s="475"/>
      <c r="L141" s="223"/>
      <c r="M141" s="115"/>
      <c r="N141" s="115"/>
      <c r="O141" s="224"/>
      <c r="P141" s="92"/>
    </row>
    <row r="142" spans="1:16" ht="14.25" customHeight="1">
      <c r="A142" s="191"/>
      <c r="B142" s="183" t="s">
        <v>224</v>
      </c>
      <c r="C142" s="2" t="s">
        <v>742</v>
      </c>
      <c r="D142" s="193"/>
      <c r="E142" s="201"/>
      <c r="F142" s="517"/>
      <c r="G142" s="518"/>
      <c r="H142" s="462" t="s">
        <v>630</v>
      </c>
      <c r="I142" s="463"/>
      <c r="J142" s="464"/>
      <c r="K142" s="519"/>
      <c r="L142" s="223"/>
      <c r="M142" s="115"/>
      <c r="N142" s="115"/>
      <c r="O142" s="224"/>
      <c r="P142" s="92"/>
    </row>
    <row r="143" spans="1:16" ht="14.25" customHeight="1">
      <c r="A143" s="45"/>
      <c r="B143" s="4" t="s">
        <v>744</v>
      </c>
      <c r="C143" s="5" t="s">
        <v>190</v>
      </c>
      <c r="D143" s="47">
        <v>2</v>
      </c>
      <c r="E143" s="202" t="s">
        <v>66</v>
      </c>
      <c r="F143" s="398">
        <f t="shared" ref="F143" si="48">ROUND(I143*K143,-3)</f>
        <v>124000</v>
      </c>
      <c r="G143" s="520">
        <f t="shared" ref="G143" si="49">SUM(D143*F143)</f>
        <v>248000</v>
      </c>
      <c r="H143" s="456"/>
      <c r="I143" s="468">
        <v>155200</v>
      </c>
      <c r="J143" s="521" t="s">
        <v>2</v>
      </c>
      <c r="K143" s="522">
        <v>0.8</v>
      </c>
      <c r="L143" s="223"/>
      <c r="M143" s="115"/>
      <c r="N143" s="115"/>
      <c r="O143" s="224"/>
      <c r="P143" s="92"/>
    </row>
    <row r="144" spans="1:16" ht="14.25" customHeight="1">
      <c r="A144" s="191"/>
      <c r="B144" s="183"/>
      <c r="C144" s="2" t="s">
        <v>213</v>
      </c>
      <c r="D144" s="193"/>
      <c r="E144" s="194"/>
      <c r="F144" s="504"/>
      <c r="G144" s="518"/>
      <c r="H144" s="462" t="s">
        <v>1155</v>
      </c>
      <c r="I144" s="463"/>
      <c r="J144" s="464"/>
      <c r="K144" s="465"/>
      <c r="L144" s="223"/>
      <c r="M144" s="115"/>
      <c r="N144" s="115"/>
      <c r="O144" s="224"/>
      <c r="P144" s="92"/>
    </row>
    <row r="145" spans="1:16" ht="14.25" customHeight="1">
      <c r="A145" s="45"/>
      <c r="B145" s="4"/>
      <c r="C145" s="5" t="s">
        <v>214</v>
      </c>
      <c r="D145" s="47"/>
      <c r="E145" s="48"/>
      <c r="F145" s="466"/>
      <c r="G145" s="520"/>
      <c r="H145" s="500"/>
      <c r="I145" s="468"/>
      <c r="J145" s="469"/>
      <c r="K145" s="475"/>
      <c r="L145" s="223"/>
      <c r="M145" s="115"/>
      <c r="N145" s="115"/>
      <c r="O145" s="224"/>
      <c r="P145" s="92"/>
    </row>
    <row r="146" spans="1:16" ht="14.25" customHeight="1">
      <c r="A146" s="191"/>
      <c r="B146" s="183" t="s">
        <v>226</v>
      </c>
      <c r="C146" s="2" t="s">
        <v>746</v>
      </c>
      <c r="D146" s="193"/>
      <c r="E146" s="201"/>
      <c r="F146" s="517"/>
      <c r="G146" s="518"/>
      <c r="H146" s="462" t="s">
        <v>630</v>
      </c>
      <c r="I146" s="463"/>
      <c r="J146" s="464"/>
      <c r="K146" s="519"/>
      <c r="L146" s="223"/>
      <c r="M146" s="115"/>
      <c r="N146" s="115"/>
      <c r="O146" s="224"/>
      <c r="P146" s="92"/>
    </row>
    <row r="147" spans="1:16" ht="14.25" customHeight="1">
      <c r="A147" s="45"/>
      <c r="B147" s="4" t="s">
        <v>744</v>
      </c>
      <c r="C147" s="5" t="s">
        <v>190</v>
      </c>
      <c r="D147" s="47">
        <v>2</v>
      </c>
      <c r="E147" s="202" t="s">
        <v>66</v>
      </c>
      <c r="F147" s="398">
        <f>ROUND(I147*K147,-2)</f>
        <v>82200</v>
      </c>
      <c r="G147" s="520">
        <f t="shared" ref="G147" si="50">SUM(D147*F147)</f>
        <v>164400</v>
      </c>
      <c r="H147" s="456"/>
      <c r="I147" s="468">
        <v>102700</v>
      </c>
      <c r="J147" s="521" t="s">
        <v>2</v>
      </c>
      <c r="K147" s="522">
        <v>0.8</v>
      </c>
      <c r="L147" s="223"/>
      <c r="M147" s="115"/>
      <c r="N147" s="115"/>
      <c r="O147" s="224"/>
      <c r="P147" s="92"/>
    </row>
    <row r="148" spans="1:16" ht="14.25" customHeight="1">
      <c r="A148" s="191"/>
      <c r="B148" s="183"/>
      <c r="C148" s="2" t="s">
        <v>213</v>
      </c>
      <c r="D148" s="193"/>
      <c r="E148" s="194"/>
      <c r="F148" s="504"/>
      <c r="G148" s="518"/>
      <c r="H148" s="462" t="s">
        <v>1156</v>
      </c>
      <c r="I148" s="463"/>
      <c r="J148" s="464"/>
      <c r="K148" s="465"/>
      <c r="L148" s="223"/>
      <c r="M148" s="115"/>
      <c r="N148" s="115"/>
      <c r="O148" s="224"/>
      <c r="P148" s="92"/>
    </row>
    <row r="149" spans="1:16" ht="14.25" customHeight="1">
      <c r="A149" s="45"/>
      <c r="B149" s="4"/>
      <c r="C149" s="5" t="s">
        <v>214</v>
      </c>
      <c r="D149" s="47"/>
      <c r="E149" s="48"/>
      <c r="F149" s="466"/>
      <c r="G149" s="520"/>
      <c r="H149" s="500"/>
      <c r="I149" s="468"/>
      <c r="J149" s="469"/>
      <c r="K149" s="475"/>
      <c r="L149" s="223"/>
      <c r="M149" s="115"/>
      <c r="N149" s="115"/>
      <c r="O149" s="224"/>
      <c r="P149" s="92"/>
    </row>
    <row r="150" spans="1:16" ht="14.25" customHeight="1">
      <c r="A150" s="191"/>
      <c r="B150" s="183" t="s">
        <v>227</v>
      </c>
      <c r="C150" s="2" t="s">
        <v>747</v>
      </c>
      <c r="D150" s="193"/>
      <c r="E150" s="201"/>
      <c r="F150" s="517"/>
      <c r="G150" s="518"/>
      <c r="H150" s="462" t="s">
        <v>630</v>
      </c>
      <c r="I150" s="463"/>
      <c r="J150" s="464"/>
      <c r="K150" s="519"/>
      <c r="L150" s="223"/>
      <c r="M150" s="115"/>
      <c r="N150" s="115"/>
      <c r="O150" s="224"/>
      <c r="P150" s="92"/>
    </row>
    <row r="151" spans="1:16" ht="14.25" customHeight="1">
      <c r="A151" s="45"/>
      <c r="B151" s="4" t="s">
        <v>744</v>
      </c>
      <c r="C151" s="5" t="s">
        <v>190</v>
      </c>
      <c r="D151" s="47">
        <v>3</v>
      </c>
      <c r="E151" s="202" t="s">
        <v>66</v>
      </c>
      <c r="F151" s="398">
        <f t="shared" ref="F151" si="51">ROUND(I151*K151,-3)</f>
        <v>122000</v>
      </c>
      <c r="G151" s="520">
        <f t="shared" ref="G151" si="52">SUM(D151*F151)</f>
        <v>366000</v>
      </c>
      <c r="H151" s="456"/>
      <c r="I151" s="468">
        <v>152600</v>
      </c>
      <c r="J151" s="521" t="s">
        <v>2</v>
      </c>
      <c r="K151" s="522">
        <v>0.8</v>
      </c>
      <c r="L151" s="223"/>
      <c r="M151" s="115"/>
      <c r="N151" s="115"/>
      <c r="O151" s="224"/>
      <c r="P151" s="92"/>
    </row>
    <row r="152" spans="1:16" ht="14.25" customHeight="1">
      <c r="A152" s="191"/>
      <c r="B152" s="183"/>
      <c r="C152" s="2" t="s">
        <v>213</v>
      </c>
      <c r="D152" s="193"/>
      <c r="E152" s="194"/>
      <c r="F152" s="504"/>
      <c r="G152" s="518"/>
      <c r="H152" s="462" t="s">
        <v>1157</v>
      </c>
      <c r="I152" s="463"/>
      <c r="J152" s="464"/>
      <c r="K152" s="465"/>
      <c r="L152" s="223"/>
      <c r="M152" s="115"/>
      <c r="N152" s="115"/>
      <c r="O152" s="224"/>
      <c r="P152" s="92"/>
    </row>
    <row r="153" spans="1:16" ht="14.25" customHeight="1">
      <c r="A153" s="45"/>
      <c r="B153" s="4"/>
      <c r="C153" s="5" t="s">
        <v>214</v>
      </c>
      <c r="D153" s="47"/>
      <c r="E153" s="48"/>
      <c r="F153" s="466"/>
      <c r="G153" s="520"/>
      <c r="H153" s="500"/>
      <c r="I153" s="468"/>
      <c r="J153" s="469"/>
      <c r="K153" s="475"/>
      <c r="L153" s="223"/>
      <c r="M153" s="115"/>
      <c r="N153" s="115"/>
      <c r="O153" s="224"/>
      <c r="P153" s="92"/>
    </row>
    <row r="154" spans="1:16" ht="14.25" customHeight="1">
      <c r="A154" s="191"/>
      <c r="B154" s="183" t="s">
        <v>228</v>
      </c>
      <c r="C154" s="2" t="s">
        <v>748</v>
      </c>
      <c r="D154" s="193"/>
      <c r="E154" s="201"/>
      <c r="F154" s="517"/>
      <c r="G154" s="518"/>
      <c r="H154" s="462" t="s">
        <v>630</v>
      </c>
      <c r="I154" s="463"/>
      <c r="J154" s="464"/>
      <c r="K154" s="519"/>
      <c r="L154" s="223"/>
      <c r="M154" s="115"/>
      <c r="N154" s="115"/>
      <c r="O154" s="224"/>
      <c r="P154" s="92"/>
    </row>
    <row r="155" spans="1:16" ht="14.25" customHeight="1">
      <c r="A155" s="45"/>
      <c r="B155" s="4" t="s">
        <v>745</v>
      </c>
      <c r="C155" s="5" t="s">
        <v>190</v>
      </c>
      <c r="D155" s="47">
        <v>1</v>
      </c>
      <c r="E155" s="202" t="s">
        <v>66</v>
      </c>
      <c r="F155" s="398">
        <f t="shared" ref="F155" si="53">ROUND(I155*K155,-3)</f>
        <v>242000</v>
      </c>
      <c r="G155" s="520">
        <f t="shared" ref="G155" si="54">SUM(D155*F155)</f>
        <v>242000</v>
      </c>
      <c r="H155" s="456"/>
      <c r="I155" s="468">
        <v>302400</v>
      </c>
      <c r="J155" s="521" t="s">
        <v>2</v>
      </c>
      <c r="K155" s="522">
        <v>0.8</v>
      </c>
      <c r="L155" s="223"/>
      <c r="M155" s="115"/>
      <c r="N155" s="115"/>
      <c r="O155" s="224"/>
      <c r="P155" s="92"/>
    </row>
    <row r="156" spans="1:16" ht="14.25" customHeight="1">
      <c r="A156" s="191"/>
      <c r="B156" s="183"/>
      <c r="C156" s="2" t="s">
        <v>213</v>
      </c>
      <c r="D156" s="193"/>
      <c r="E156" s="201"/>
      <c r="F156" s="504"/>
      <c r="G156" s="518"/>
      <c r="H156" s="462"/>
      <c r="I156" s="463"/>
      <c r="J156" s="464"/>
      <c r="K156" s="465"/>
      <c r="L156" s="223"/>
      <c r="M156" s="115"/>
      <c r="N156" s="115"/>
      <c r="O156" s="224"/>
      <c r="P156" s="92"/>
    </row>
    <row r="157" spans="1:16" ht="14.25" customHeight="1">
      <c r="A157" s="45"/>
      <c r="B157" s="4"/>
      <c r="C157" s="5" t="s">
        <v>214</v>
      </c>
      <c r="D157" s="47"/>
      <c r="E157" s="202"/>
      <c r="F157" s="466"/>
      <c r="G157" s="520"/>
      <c r="H157" s="500"/>
      <c r="I157" s="468"/>
      <c r="J157" s="469"/>
      <c r="K157" s="475"/>
      <c r="L157" s="223"/>
      <c r="M157" s="115"/>
      <c r="N157" s="115"/>
      <c r="O157" s="224"/>
      <c r="P157" s="92"/>
    </row>
    <row r="158" spans="1:16" ht="14.25" customHeight="1">
      <c r="A158" s="191"/>
      <c r="B158" s="183" t="s">
        <v>229</v>
      </c>
      <c r="C158" s="2" t="s">
        <v>762</v>
      </c>
      <c r="D158" s="193"/>
      <c r="E158" s="201"/>
      <c r="F158" s="517"/>
      <c r="G158" s="518"/>
      <c r="H158" s="462" t="s">
        <v>630</v>
      </c>
      <c r="I158" s="463"/>
      <c r="J158" s="464"/>
      <c r="K158" s="519"/>
      <c r="L158" s="223"/>
      <c r="M158" s="115"/>
      <c r="N158" s="115"/>
      <c r="O158" s="224"/>
      <c r="P158" s="92"/>
    </row>
    <row r="159" spans="1:16" ht="14.25" customHeight="1">
      <c r="A159" s="45"/>
      <c r="B159" s="4" t="s">
        <v>208</v>
      </c>
      <c r="C159" s="5" t="s">
        <v>190</v>
      </c>
      <c r="D159" s="47">
        <v>2</v>
      </c>
      <c r="E159" s="202" t="s">
        <v>192</v>
      </c>
      <c r="F159" s="398">
        <f t="shared" ref="F159" si="55">ROUND(I159*K159,-3)</f>
        <v>275000</v>
      </c>
      <c r="G159" s="520">
        <f t="shared" ref="G159" si="56">SUM(D159*F159)</f>
        <v>550000</v>
      </c>
      <c r="H159" s="456"/>
      <c r="I159" s="468">
        <v>343900</v>
      </c>
      <c r="J159" s="521" t="s">
        <v>2</v>
      </c>
      <c r="K159" s="522">
        <v>0.8</v>
      </c>
      <c r="L159" s="223">
        <f>SUM(G102:G159)</f>
        <v>8175400</v>
      </c>
      <c r="M159" s="115"/>
      <c r="N159" s="115"/>
      <c r="O159" s="224"/>
      <c r="P159" s="92"/>
    </row>
    <row r="160" spans="1:16" ht="14.25" customHeight="1">
      <c r="A160" s="191"/>
      <c r="B160" s="183"/>
      <c r="C160" s="2" t="s">
        <v>763</v>
      </c>
      <c r="D160" s="193"/>
      <c r="E160" s="194"/>
      <c r="F160" s="504"/>
      <c r="G160" s="518"/>
      <c r="H160" s="462" t="s">
        <v>1158</v>
      </c>
      <c r="I160" s="463"/>
      <c r="J160" s="464"/>
      <c r="K160" s="465"/>
      <c r="L160" s="223"/>
      <c r="M160" s="115"/>
      <c r="N160" s="115"/>
      <c r="O160" s="224"/>
      <c r="P160" s="92"/>
    </row>
    <row r="161" spans="1:16" ht="14.25" customHeight="1">
      <c r="A161" s="45"/>
      <c r="B161" s="4"/>
      <c r="C161" s="5" t="s">
        <v>764</v>
      </c>
      <c r="D161" s="47"/>
      <c r="E161" s="48"/>
      <c r="F161" s="466"/>
      <c r="G161" s="520"/>
      <c r="H161" s="500"/>
      <c r="I161" s="468"/>
      <c r="J161" s="469"/>
      <c r="K161" s="475"/>
      <c r="L161" s="223"/>
      <c r="M161" s="115"/>
      <c r="N161" s="115"/>
      <c r="O161" s="224"/>
      <c r="P161" s="92"/>
    </row>
    <row r="162" spans="1:16" ht="14.25" customHeight="1">
      <c r="A162" s="191"/>
      <c r="B162" s="183" t="s">
        <v>765</v>
      </c>
      <c r="C162" s="2" t="s">
        <v>767</v>
      </c>
      <c r="D162" s="193"/>
      <c r="E162" s="201"/>
      <c r="F162" s="488"/>
      <c r="G162" s="461">
        <f t="shared" ref="G162:G163" si="57">SUM(D162*F162)</f>
        <v>0</v>
      </c>
      <c r="H162" s="478" t="s">
        <v>345</v>
      </c>
      <c r="I162" s="463"/>
      <c r="J162" s="464"/>
      <c r="K162" s="499"/>
      <c r="L162" s="223"/>
      <c r="M162" s="115"/>
      <c r="N162" s="115"/>
      <c r="O162" s="224"/>
      <c r="P162" s="92"/>
    </row>
    <row r="163" spans="1:16" ht="14.25" customHeight="1">
      <c r="A163" s="45"/>
      <c r="B163" s="4" t="s">
        <v>207</v>
      </c>
      <c r="C163" s="5" t="s">
        <v>190</v>
      </c>
      <c r="D163" s="47">
        <v>1</v>
      </c>
      <c r="E163" s="202" t="s">
        <v>192</v>
      </c>
      <c r="F163" s="416">
        <f>SUM(代価表!G169)</f>
        <v>59900</v>
      </c>
      <c r="G163" s="467">
        <f t="shared" si="57"/>
        <v>59900</v>
      </c>
      <c r="H163" s="456"/>
      <c r="I163" s="468"/>
      <c r="J163" s="469"/>
      <c r="K163" s="475"/>
      <c r="L163" s="223"/>
      <c r="M163" s="115"/>
      <c r="N163" s="115"/>
      <c r="O163" s="224"/>
      <c r="P163" s="92"/>
    </row>
    <row r="164" spans="1:16" ht="14.25" customHeight="1">
      <c r="A164" s="191"/>
      <c r="B164" s="183" t="s">
        <v>766</v>
      </c>
      <c r="C164" s="2" t="s">
        <v>768</v>
      </c>
      <c r="D164" s="193"/>
      <c r="E164" s="201"/>
      <c r="F164" s="488"/>
      <c r="G164" s="461">
        <f t="shared" ref="G164:G167" si="58">SUM(D164*F164)</f>
        <v>0</v>
      </c>
      <c r="H164" s="478" t="s">
        <v>1000</v>
      </c>
      <c r="I164" s="463"/>
      <c r="J164" s="464"/>
      <c r="K164" s="499"/>
      <c r="L164" s="223"/>
      <c r="M164" s="115"/>
      <c r="N164" s="115"/>
      <c r="O164" s="224"/>
      <c r="P164" s="92"/>
    </row>
    <row r="165" spans="1:16" ht="14.25" customHeight="1">
      <c r="A165" s="45"/>
      <c r="B165" s="4" t="s">
        <v>207</v>
      </c>
      <c r="C165" s="5" t="s">
        <v>190</v>
      </c>
      <c r="D165" s="47">
        <v>1</v>
      </c>
      <c r="E165" s="202" t="s">
        <v>192</v>
      </c>
      <c r="F165" s="416">
        <f>SUM(代価表!G191)</f>
        <v>39800</v>
      </c>
      <c r="G165" s="467">
        <f t="shared" si="58"/>
        <v>39800</v>
      </c>
      <c r="H165" s="456"/>
      <c r="I165" s="468"/>
      <c r="J165" s="469"/>
      <c r="K165" s="475"/>
      <c r="L165" s="223"/>
      <c r="M165" s="115"/>
      <c r="N165" s="115"/>
      <c r="O165" s="224"/>
      <c r="P165" s="92"/>
    </row>
    <row r="166" spans="1:16" ht="14.25" customHeight="1">
      <c r="A166" s="191"/>
      <c r="B166" s="183" t="s">
        <v>230</v>
      </c>
      <c r="C166" s="2" t="s">
        <v>769</v>
      </c>
      <c r="D166" s="193"/>
      <c r="E166" s="201"/>
      <c r="F166" s="488"/>
      <c r="G166" s="461">
        <f t="shared" si="58"/>
        <v>0</v>
      </c>
      <c r="H166" s="478" t="s">
        <v>350</v>
      </c>
      <c r="I166" s="463"/>
      <c r="J166" s="464"/>
      <c r="K166" s="499"/>
      <c r="L166" s="223"/>
      <c r="M166" s="115"/>
      <c r="N166" s="115"/>
      <c r="O166" s="224"/>
      <c r="P166" s="92"/>
    </row>
    <row r="167" spans="1:16" ht="14.25" customHeight="1">
      <c r="A167" s="45"/>
      <c r="B167" s="4" t="s">
        <v>207</v>
      </c>
      <c r="C167" s="5" t="s">
        <v>190</v>
      </c>
      <c r="D167" s="47">
        <v>1</v>
      </c>
      <c r="E167" s="202" t="s">
        <v>192</v>
      </c>
      <c r="F167" s="416">
        <f>SUM(代価表!G213)</f>
        <v>47900</v>
      </c>
      <c r="G167" s="467">
        <f t="shared" si="58"/>
        <v>47900</v>
      </c>
      <c r="H167" s="456"/>
      <c r="I167" s="468"/>
      <c r="J167" s="469"/>
      <c r="K167" s="475"/>
      <c r="L167" s="223"/>
      <c r="M167" s="115"/>
      <c r="N167" s="115"/>
      <c r="O167" s="224"/>
      <c r="P167" s="92"/>
    </row>
    <row r="168" spans="1:16" ht="14.25" customHeight="1">
      <c r="A168" s="191"/>
      <c r="B168" s="182"/>
      <c r="C168" s="182"/>
      <c r="D168" s="124"/>
      <c r="E168" s="195"/>
      <c r="F168" s="488"/>
      <c r="G168" s="461">
        <f t="shared" ref="G168:G169" si="59">SUM(D168*F168)</f>
        <v>0</v>
      </c>
      <c r="H168" s="478" t="s">
        <v>351</v>
      </c>
      <c r="I168" s="463"/>
      <c r="J168" s="464"/>
      <c r="K168" s="499"/>
      <c r="L168" s="223"/>
      <c r="M168" s="115"/>
      <c r="N168" s="115"/>
      <c r="O168" s="224"/>
      <c r="P168" s="92"/>
    </row>
    <row r="169" spans="1:16" ht="14.25" customHeight="1">
      <c r="A169" s="45"/>
      <c r="B169" s="292" t="s">
        <v>209</v>
      </c>
      <c r="C169" s="57"/>
      <c r="D169" s="31">
        <v>1</v>
      </c>
      <c r="E169" s="65" t="s">
        <v>5</v>
      </c>
      <c r="F169" s="416">
        <f>SUM(代価表!G225)</f>
        <v>679000</v>
      </c>
      <c r="G169" s="467">
        <f t="shared" si="59"/>
        <v>679000</v>
      </c>
      <c r="H169" s="456"/>
      <c r="I169" s="468"/>
      <c r="J169" s="469"/>
      <c r="K169" s="475"/>
      <c r="L169" s="223"/>
      <c r="M169" s="115"/>
      <c r="N169" s="115"/>
      <c r="O169" s="224"/>
      <c r="P169" s="92"/>
    </row>
    <row r="170" spans="1:16" ht="14.25" customHeight="1">
      <c r="A170" s="191"/>
      <c r="B170" s="59"/>
      <c r="C170" s="59"/>
      <c r="D170" s="63"/>
      <c r="E170" s="42"/>
      <c r="F170" s="514"/>
      <c r="G170" s="443"/>
      <c r="H170" s="515"/>
      <c r="I170" s="490"/>
      <c r="J170" s="490"/>
      <c r="K170" s="491"/>
      <c r="M170" s="115"/>
      <c r="N170" s="115"/>
      <c r="O170" s="224"/>
      <c r="P170" s="92"/>
    </row>
    <row r="171" spans="1:16" ht="14.25" customHeight="1">
      <c r="A171" s="45"/>
      <c r="B171" s="101" t="s">
        <v>57</v>
      </c>
      <c r="C171" s="57"/>
      <c r="D171" s="64"/>
      <c r="E171" s="65"/>
      <c r="F171" s="486"/>
      <c r="G171" s="445">
        <f>SUM(G103,G105,G107,G109,G111,G113,G115,G117,G119,G121,G123,G125,G127,G129,G131,G133,G135,G137,G139,G141,G143,G145,G147,G149,G151,G153,G155,G157,G159,G161,G163,G165,G167,G169)</f>
        <v>9002000</v>
      </c>
      <c r="H171" s="456"/>
      <c r="I171" s="487"/>
      <c r="J171" s="469"/>
      <c r="K171" s="470"/>
      <c r="L171" s="90">
        <f>SUM(G102:G170)</f>
        <v>9002000</v>
      </c>
      <c r="M171" s="115"/>
      <c r="N171" s="115"/>
      <c r="O171" s="224"/>
      <c r="P171" s="92"/>
    </row>
    <row r="172" spans="1:16" ht="14.25" customHeight="1">
      <c r="A172" s="191"/>
      <c r="B172" s="183"/>
      <c r="C172" s="203"/>
      <c r="D172" s="124"/>
      <c r="E172" s="3"/>
      <c r="F172" s="504"/>
      <c r="G172" s="518"/>
      <c r="H172" s="478"/>
      <c r="I172" s="558"/>
      <c r="J172" s="495"/>
      <c r="K172" s="496"/>
      <c r="L172" s="223"/>
      <c r="M172" s="115"/>
      <c r="N172" s="115"/>
      <c r="O172" s="224"/>
    </row>
    <row r="173" spans="1:16" ht="14.25" customHeight="1">
      <c r="A173" s="45"/>
      <c r="B173" s="4"/>
      <c r="C173" s="205"/>
      <c r="D173" s="31"/>
      <c r="E173" s="6"/>
      <c r="F173" s="466"/>
      <c r="G173" s="520"/>
      <c r="H173" s="456"/>
      <c r="I173" s="487"/>
      <c r="J173" s="469"/>
      <c r="K173" s="459"/>
      <c r="L173" s="223"/>
      <c r="M173" s="115"/>
      <c r="N173" s="115"/>
      <c r="O173" s="224"/>
    </row>
    <row r="174" spans="1:16" ht="14.25" customHeight="1">
      <c r="A174" s="59"/>
      <c r="B174" s="59"/>
      <c r="C174" s="59"/>
      <c r="D174" s="63"/>
      <c r="E174" s="42"/>
      <c r="F174" s="529"/>
      <c r="G174" s="443">
        <f t="shared" ref="G174" si="60">ROUNDDOWN(D174*F174,0)</f>
        <v>0</v>
      </c>
      <c r="H174" s="493"/>
      <c r="I174" s="463"/>
      <c r="J174" s="495"/>
      <c r="K174" s="496"/>
    </row>
    <row r="175" spans="1:16" ht="14.25" customHeight="1">
      <c r="A175" s="12" t="s">
        <v>770</v>
      </c>
      <c r="B175" s="4" t="s">
        <v>231</v>
      </c>
      <c r="C175" s="46"/>
      <c r="D175" s="47"/>
      <c r="E175" s="45"/>
      <c r="F175" s="165"/>
      <c r="G175" s="445"/>
      <c r="H175" s="516"/>
      <c r="I175" s="468"/>
      <c r="J175" s="469"/>
      <c r="K175" s="459"/>
    </row>
    <row r="176" spans="1:16" ht="14.25" customHeight="1">
      <c r="A176" s="412"/>
      <c r="B176" s="7"/>
      <c r="C176" s="203"/>
      <c r="D176" s="30"/>
      <c r="E176" s="3"/>
      <c r="F176" s="460"/>
      <c r="G176" s="461">
        <f t="shared" ref="G176:G179" si="61">SUM(D176*F176)</f>
        <v>0</v>
      </c>
      <c r="H176" s="478" t="s">
        <v>449</v>
      </c>
      <c r="I176" s="463">
        <v>1340</v>
      </c>
      <c r="J176" s="537"/>
      <c r="K176" s="538"/>
    </row>
    <row r="177" spans="1:15" ht="14.25" customHeight="1">
      <c r="A177" s="412"/>
      <c r="B177" s="4" t="s">
        <v>775</v>
      </c>
      <c r="C177" s="205" t="s">
        <v>776</v>
      </c>
      <c r="D177" s="29">
        <v>21.1</v>
      </c>
      <c r="E177" s="6" t="s">
        <v>1</v>
      </c>
      <c r="F177" s="466">
        <f>ROUND((I176+J176+I177+J177)/2,-1)</f>
        <v>1420</v>
      </c>
      <c r="G177" s="467">
        <f t="shared" si="61"/>
        <v>29962</v>
      </c>
      <c r="H177" s="456" t="s">
        <v>399</v>
      </c>
      <c r="I177" s="468">
        <v>1500</v>
      </c>
      <c r="J177" s="469"/>
      <c r="K177" s="475"/>
    </row>
    <row r="178" spans="1:15" ht="14.25" customHeight="1">
      <c r="A178" s="191"/>
      <c r="B178" s="183"/>
      <c r="C178" s="203"/>
      <c r="D178" s="30"/>
      <c r="E178" s="3"/>
      <c r="F178" s="504"/>
      <c r="G178" s="505">
        <f t="shared" si="61"/>
        <v>0</v>
      </c>
      <c r="H178" s="478" t="s">
        <v>449</v>
      </c>
      <c r="I178" s="463">
        <v>1260</v>
      </c>
      <c r="J178" s="464"/>
      <c r="K178" s="499"/>
    </row>
    <row r="179" spans="1:15" ht="14.25" customHeight="1">
      <c r="A179" s="45"/>
      <c r="B179" s="4" t="s">
        <v>777</v>
      </c>
      <c r="C179" s="205" t="s">
        <v>778</v>
      </c>
      <c r="D179" s="29">
        <v>3.1</v>
      </c>
      <c r="E179" s="6" t="s">
        <v>1</v>
      </c>
      <c r="F179" s="466">
        <f>ROUND((I178+J178+I179+J179)/2,-1)</f>
        <v>1330</v>
      </c>
      <c r="G179" s="467">
        <f t="shared" si="61"/>
        <v>4123</v>
      </c>
      <c r="H179" s="456" t="s">
        <v>399</v>
      </c>
      <c r="I179" s="468">
        <v>1400</v>
      </c>
      <c r="J179" s="469"/>
      <c r="K179" s="475"/>
    </row>
    <row r="180" spans="1:15" ht="14.25" customHeight="1">
      <c r="A180" s="191"/>
      <c r="B180" s="1"/>
      <c r="C180" s="203"/>
      <c r="D180" s="124"/>
      <c r="E180" s="3"/>
      <c r="F180" s="517"/>
      <c r="G180" s="518"/>
      <c r="H180" s="462" t="s">
        <v>1366</v>
      </c>
      <c r="I180" s="463"/>
      <c r="J180" s="464"/>
      <c r="K180" s="519"/>
    </row>
    <row r="181" spans="1:15" ht="14.25" customHeight="1">
      <c r="A181" s="45"/>
      <c r="B181" s="4" t="s">
        <v>232</v>
      </c>
      <c r="C181" s="205"/>
      <c r="D181" s="31">
        <v>50.8</v>
      </c>
      <c r="E181" s="6" t="s">
        <v>83</v>
      </c>
      <c r="F181" s="398">
        <f>ROUND(I181*K181,-1)</f>
        <v>9040</v>
      </c>
      <c r="G181" s="520">
        <f t="shared" ref="G181" si="62">SUM(D181*F181)</f>
        <v>459232</v>
      </c>
      <c r="H181" s="456"/>
      <c r="I181" s="468">
        <v>11300</v>
      </c>
      <c r="J181" s="521" t="s">
        <v>2</v>
      </c>
      <c r="K181" s="522">
        <v>0.8</v>
      </c>
    </row>
    <row r="182" spans="1:15" ht="14.25" customHeight="1">
      <c r="A182" s="191"/>
      <c r="B182" s="1"/>
      <c r="C182" s="203" t="s">
        <v>235</v>
      </c>
      <c r="D182" s="124"/>
      <c r="E182" s="3"/>
      <c r="F182" s="504"/>
      <c r="G182" s="505">
        <f t="shared" ref="G182:G185" si="63">SUM(D182*F182)</f>
        <v>0</v>
      </c>
      <c r="H182" s="478" t="s">
        <v>657</v>
      </c>
      <c r="I182" s="534">
        <v>3590</v>
      </c>
      <c r="J182" s="464"/>
      <c r="K182" s="499"/>
    </row>
    <row r="183" spans="1:15" ht="14.25" customHeight="1">
      <c r="A183" s="45"/>
      <c r="B183" s="4" t="s">
        <v>233</v>
      </c>
      <c r="C183" s="205" t="s">
        <v>234</v>
      </c>
      <c r="D183" s="31">
        <v>71.099999999999994</v>
      </c>
      <c r="E183" s="6" t="s">
        <v>81</v>
      </c>
      <c r="F183" s="466">
        <f>ROUND((I182+J182+I183+J183)/1,-1)</f>
        <v>3590</v>
      </c>
      <c r="G183" s="467">
        <f t="shared" si="63"/>
        <v>255249</v>
      </c>
      <c r="H183" s="456"/>
      <c r="I183" s="468"/>
      <c r="J183" s="469"/>
      <c r="K183" s="475"/>
    </row>
    <row r="184" spans="1:15" ht="14.25" customHeight="1">
      <c r="A184" s="99"/>
      <c r="B184" s="7"/>
      <c r="C184" s="203"/>
      <c r="D184" s="124"/>
      <c r="E184" s="3"/>
      <c r="F184" s="460"/>
      <c r="G184" s="498">
        <f t="shared" si="63"/>
        <v>0</v>
      </c>
      <c r="H184" s="478" t="s">
        <v>514</v>
      </c>
      <c r="I184" s="463">
        <v>1240</v>
      </c>
      <c r="J184" s="561" t="s">
        <v>997</v>
      </c>
      <c r="K184" s="499"/>
    </row>
    <row r="185" spans="1:15" ht="14.25" customHeight="1">
      <c r="A185" s="99"/>
      <c r="B185" s="7" t="s">
        <v>892</v>
      </c>
      <c r="C185" s="46" t="s">
        <v>891</v>
      </c>
      <c r="D185" s="124">
        <v>49.3</v>
      </c>
      <c r="E185" s="3" t="s">
        <v>779</v>
      </c>
      <c r="F185" s="466">
        <f>ROUND((I184+I185)/1,-1)</f>
        <v>1240</v>
      </c>
      <c r="G185" s="445">
        <f t="shared" si="63"/>
        <v>61132</v>
      </c>
      <c r="H185" s="456"/>
      <c r="I185" s="480"/>
      <c r="J185" s="469"/>
      <c r="K185" s="475"/>
    </row>
    <row r="186" spans="1:15" ht="14.25" customHeight="1">
      <c r="A186" s="59"/>
      <c r="B186" s="59"/>
      <c r="C186" s="59"/>
      <c r="D186" s="63"/>
      <c r="E186" s="42"/>
      <c r="F186" s="514"/>
      <c r="G186" s="443"/>
      <c r="H186" s="515"/>
      <c r="I186" s="490"/>
      <c r="J186" s="490"/>
      <c r="K186" s="491"/>
    </row>
    <row r="187" spans="1:15" ht="14.25" customHeight="1">
      <c r="A187" s="57"/>
      <c r="B187" s="101" t="s">
        <v>57</v>
      </c>
      <c r="C187" s="57"/>
      <c r="D187" s="64"/>
      <c r="E187" s="65"/>
      <c r="F187" s="486"/>
      <c r="G187" s="445">
        <f>SUM(G177,G179,G181,G183,G185)</f>
        <v>809698</v>
      </c>
      <c r="H187" s="456"/>
      <c r="I187" s="487"/>
      <c r="J187" s="469"/>
      <c r="K187" s="470"/>
      <c r="L187" s="90">
        <f>SUM(G176:G186)</f>
        <v>809698</v>
      </c>
    </row>
    <row r="188" spans="1:15" ht="14.25" customHeight="1">
      <c r="A188" s="42"/>
      <c r="B188" s="1"/>
      <c r="C188" s="203"/>
      <c r="D188" s="124"/>
      <c r="E188" s="3"/>
      <c r="F188" s="504"/>
      <c r="G188" s="498"/>
      <c r="H188" s="562"/>
      <c r="I188" s="563"/>
      <c r="J188" s="564"/>
      <c r="K188" s="565"/>
    </row>
    <row r="189" spans="1:15" ht="14.25" customHeight="1">
      <c r="A189" s="57"/>
      <c r="B189" s="4"/>
      <c r="C189" s="205"/>
      <c r="D189" s="31"/>
      <c r="E189" s="6"/>
      <c r="F189" s="61"/>
      <c r="G189" s="226"/>
      <c r="H189" s="50"/>
      <c r="I189" s="125"/>
      <c r="J189" s="27"/>
      <c r="K189" s="164"/>
    </row>
    <row r="190" spans="1:15" ht="14.25" customHeight="1">
      <c r="A190" s="59"/>
      <c r="B190" s="1"/>
      <c r="C190" s="203"/>
      <c r="D190" s="124"/>
      <c r="E190" s="3"/>
      <c r="F190" s="222"/>
      <c r="G190" s="184"/>
      <c r="H190" s="347"/>
      <c r="I190" s="214"/>
      <c r="J190" s="220"/>
      <c r="K190" s="273"/>
      <c r="O190" s="94"/>
    </row>
    <row r="191" spans="1:15" ht="14.25" customHeight="1">
      <c r="A191" s="57"/>
      <c r="B191" s="4"/>
      <c r="C191" s="205"/>
      <c r="D191" s="31"/>
      <c r="E191" s="6"/>
      <c r="F191" s="61"/>
      <c r="G191" s="226"/>
      <c r="H191" s="50"/>
      <c r="I191" s="125"/>
      <c r="J191" s="27"/>
      <c r="K191" s="164"/>
      <c r="O191" s="119">
        <v>0</v>
      </c>
    </row>
    <row r="192" spans="1:15" ht="14.25" customHeight="1">
      <c r="A192" s="59"/>
      <c r="B192" s="1"/>
      <c r="C192" s="2"/>
      <c r="D192" s="124"/>
      <c r="E192" s="3"/>
      <c r="F192" s="60"/>
      <c r="G192" s="231"/>
      <c r="H192" s="58"/>
      <c r="I192" s="354"/>
      <c r="J192" s="23"/>
      <c r="K192" s="26"/>
    </row>
    <row r="193" spans="1:11" ht="14.25" customHeight="1">
      <c r="A193" s="57"/>
      <c r="B193" s="4"/>
      <c r="C193" s="5"/>
      <c r="D193" s="31"/>
      <c r="E193" s="6"/>
      <c r="F193" s="61"/>
      <c r="G193" s="256"/>
      <c r="H193" s="50"/>
      <c r="I193" s="125"/>
      <c r="J193" s="27"/>
      <c r="K193" s="164"/>
    </row>
    <row r="194" spans="1:11" ht="14.25" customHeight="1">
      <c r="A194" s="59"/>
      <c r="B194" s="1"/>
      <c r="C194" s="2"/>
      <c r="D194" s="124"/>
      <c r="E194" s="3"/>
      <c r="F194" s="60"/>
      <c r="G194" s="231"/>
      <c r="H194" s="58"/>
      <c r="I194" s="354"/>
      <c r="J194" s="23"/>
      <c r="K194" s="26"/>
    </row>
    <row r="195" spans="1:11" ht="14.25" customHeight="1">
      <c r="A195" s="57"/>
      <c r="B195" s="4"/>
      <c r="C195" s="5"/>
      <c r="D195" s="31"/>
      <c r="E195" s="6"/>
      <c r="F195" s="61"/>
      <c r="G195" s="256"/>
      <c r="H195" s="50"/>
      <c r="I195" s="125"/>
      <c r="J195" s="27"/>
      <c r="K195" s="164"/>
    </row>
    <row r="196" spans="1:11" ht="14.25" customHeight="1">
      <c r="A196" s="59"/>
      <c r="B196" s="1"/>
      <c r="C196" s="2"/>
      <c r="D196" s="124"/>
      <c r="E196" s="3"/>
      <c r="F196" s="60"/>
      <c r="G196" s="231"/>
      <c r="H196" s="58"/>
      <c r="I196" s="354"/>
      <c r="J196" s="23"/>
      <c r="K196" s="26"/>
    </row>
    <row r="197" spans="1:11" ht="14.25" customHeight="1">
      <c r="A197" s="57"/>
      <c r="B197" s="4"/>
      <c r="C197" s="5"/>
      <c r="D197" s="31"/>
      <c r="E197" s="6"/>
      <c r="F197" s="61"/>
      <c r="G197" s="256"/>
      <c r="H197" s="50"/>
      <c r="I197" s="125"/>
      <c r="J197" s="27"/>
      <c r="K197" s="164"/>
    </row>
    <row r="198" spans="1:11" ht="14.25" customHeight="1">
      <c r="A198" s="59"/>
      <c r="B198" s="1"/>
      <c r="C198" s="2"/>
      <c r="D198" s="124"/>
      <c r="E198" s="3"/>
      <c r="F198" s="60"/>
      <c r="G198" s="231"/>
      <c r="H198" s="58"/>
      <c r="I198" s="354"/>
      <c r="J198" s="23"/>
      <c r="K198" s="26"/>
    </row>
    <row r="199" spans="1:11" ht="14.25" customHeight="1">
      <c r="A199" s="57"/>
      <c r="B199" s="4"/>
      <c r="C199" s="5"/>
      <c r="D199" s="31"/>
      <c r="E199" s="6"/>
      <c r="F199" s="61"/>
      <c r="G199" s="256"/>
      <c r="H199" s="50"/>
      <c r="I199" s="125"/>
      <c r="J199" s="27"/>
      <c r="K199" s="164"/>
    </row>
    <row r="200" spans="1:11" ht="14.25" customHeight="1">
      <c r="A200" s="59"/>
      <c r="B200" s="1"/>
      <c r="C200" s="2"/>
      <c r="D200" s="124"/>
      <c r="E200" s="3"/>
      <c r="F200" s="60"/>
      <c r="G200" s="231"/>
      <c r="H200" s="58"/>
      <c r="I200" s="354"/>
      <c r="J200" s="23"/>
      <c r="K200" s="26"/>
    </row>
    <row r="201" spans="1:11" ht="14.25" customHeight="1">
      <c r="A201" s="57"/>
      <c r="B201" s="4"/>
      <c r="C201" s="5"/>
      <c r="D201" s="31"/>
      <c r="E201" s="6"/>
      <c r="F201" s="61"/>
      <c r="G201" s="256"/>
      <c r="H201" s="50"/>
      <c r="I201" s="125"/>
      <c r="J201" s="27"/>
      <c r="K201" s="164"/>
    </row>
    <row r="202" spans="1:11" ht="14.25" customHeight="1">
      <c r="A202" s="59"/>
      <c r="B202" s="1"/>
      <c r="C202" s="2"/>
      <c r="D202" s="124"/>
      <c r="E202" s="3"/>
      <c r="F202" s="60"/>
      <c r="G202" s="231"/>
      <c r="H202" s="58"/>
      <c r="I202" s="354"/>
      <c r="J202" s="23"/>
      <c r="K202" s="26"/>
    </row>
    <row r="203" spans="1:11" ht="14.25" customHeight="1">
      <c r="A203" s="57"/>
      <c r="B203" s="4"/>
      <c r="C203" s="5"/>
      <c r="D203" s="31"/>
      <c r="E203" s="6"/>
      <c r="F203" s="61"/>
      <c r="G203" s="256"/>
      <c r="H203" s="50"/>
      <c r="I203" s="125"/>
      <c r="J203" s="27"/>
      <c r="K203" s="164"/>
    </row>
    <row r="204" spans="1:11" ht="14.25" customHeight="1">
      <c r="A204" s="59"/>
      <c r="B204" s="1"/>
      <c r="C204" s="203"/>
      <c r="D204" s="30"/>
      <c r="E204" s="3"/>
      <c r="F204" s="60"/>
      <c r="G204" s="231"/>
      <c r="H204" s="58"/>
      <c r="I204" s="354"/>
      <c r="J204" s="23"/>
      <c r="K204" s="14"/>
    </row>
    <row r="205" spans="1:11" ht="14.25" customHeight="1">
      <c r="A205" s="57"/>
      <c r="B205" s="4"/>
      <c r="C205" s="205"/>
      <c r="D205" s="29"/>
      <c r="E205" s="6"/>
      <c r="F205" s="61"/>
      <c r="G205" s="226"/>
      <c r="H205" s="50"/>
      <c r="I205" s="125"/>
      <c r="J205" s="17"/>
      <c r="K205" s="164"/>
    </row>
    <row r="206" spans="1:11" ht="14.25" customHeight="1"/>
    <row r="207" spans="1:11" ht="14.25" customHeight="1"/>
    <row r="208" spans="1:11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</sheetData>
  <mergeCells count="7">
    <mergeCell ref="H79:I79"/>
    <mergeCell ref="H83:I83"/>
    <mergeCell ref="H1:K1"/>
    <mergeCell ref="P2:P3"/>
    <mergeCell ref="O2:O3"/>
    <mergeCell ref="N2:N3"/>
    <mergeCell ref="H7:I7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5" manualBreakCount="5">
    <brk id="35" max="10" man="1"/>
    <brk id="69" max="10" man="1"/>
    <brk id="103" max="10" man="1"/>
    <brk id="137" max="10" man="1"/>
    <brk id="17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Zeros="0" view="pageBreakPreview" zoomScale="85" zoomScaleNormal="85" zoomScaleSheetLayoutView="85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08" customWidth="1"/>
    <col min="8" max="8" width="8.125" style="21" customWidth="1"/>
    <col min="9" max="9" width="8.125" style="28" customWidth="1"/>
    <col min="10" max="10" width="2.625" style="28" customWidth="1"/>
    <col min="11" max="11" width="5" style="28" customWidth="1"/>
    <col min="12" max="12" width="14.625" style="28" customWidth="1"/>
    <col min="13" max="16384" width="9" style="28"/>
  </cols>
  <sheetData>
    <row r="1" spans="1:17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38" t="s">
        <v>12</v>
      </c>
      <c r="H1" s="706" t="s">
        <v>13</v>
      </c>
      <c r="I1" s="707"/>
      <c r="J1" s="707"/>
      <c r="K1" s="708"/>
      <c r="L1" s="21"/>
      <c r="M1" s="39"/>
      <c r="N1" s="21"/>
      <c r="O1" s="39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44"/>
      <c r="G2" s="73"/>
      <c r="H2" s="187"/>
      <c r="I2" s="639"/>
      <c r="J2" s="188"/>
      <c r="K2" s="418"/>
      <c r="L2" s="200"/>
      <c r="M2" s="258"/>
      <c r="N2" s="705"/>
      <c r="O2" s="703"/>
      <c r="P2" s="705"/>
      <c r="Q2" s="40"/>
    </row>
    <row r="3" spans="1:17" s="21" customFormat="1" ht="14.25" customHeight="1">
      <c r="A3" s="45" t="str">
        <f>Ⅰ!A21</f>
        <v>Ⅰ-8</v>
      </c>
      <c r="B3" s="46" t="str">
        <f>Ⅰ!B21</f>
        <v>塗装</v>
      </c>
      <c r="C3" s="46"/>
      <c r="D3" s="47"/>
      <c r="E3" s="48"/>
      <c r="F3" s="416"/>
      <c r="G3" s="552"/>
      <c r="H3" s="456"/>
      <c r="I3" s="457"/>
      <c r="J3" s="458"/>
      <c r="K3" s="459"/>
      <c r="L3" s="200"/>
      <c r="M3" s="258"/>
      <c r="N3" s="704"/>
      <c r="O3" s="704"/>
      <c r="P3" s="704"/>
      <c r="Q3" s="40"/>
    </row>
    <row r="4" spans="1:17" s="21" customFormat="1" ht="14.25" customHeight="1">
      <c r="A4" s="59"/>
      <c r="B4" s="59"/>
      <c r="C4" s="203"/>
      <c r="D4" s="124"/>
      <c r="E4" s="3"/>
      <c r="F4" s="504"/>
      <c r="G4" s="498"/>
      <c r="H4" s="539"/>
      <c r="I4" s="540"/>
      <c r="J4" s="541"/>
      <c r="K4" s="542"/>
      <c r="L4" s="200"/>
      <c r="M4" s="258"/>
      <c r="N4" s="258"/>
      <c r="O4" s="258"/>
      <c r="Q4" s="40"/>
    </row>
    <row r="5" spans="1:17" s="21" customFormat="1" ht="14.25" customHeight="1">
      <c r="A5" s="12" t="s">
        <v>73</v>
      </c>
      <c r="B5" s="4" t="s">
        <v>247</v>
      </c>
      <c r="C5" s="205"/>
      <c r="D5" s="31"/>
      <c r="E5" s="6"/>
      <c r="F5" s="165"/>
      <c r="G5" s="445"/>
      <c r="H5" s="456"/>
      <c r="I5" s="487"/>
      <c r="J5" s="543"/>
      <c r="K5" s="533"/>
      <c r="L5" s="200"/>
      <c r="M5" s="258"/>
      <c r="N5" s="258"/>
      <c r="O5" s="258"/>
      <c r="Q5" s="40"/>
    </row>
    <row r="6" spans="1:17" s="21" customFormat="1" ht="14.25" customHeight="1">
      <c r="A6" s="191"/>
      <c r="B6" s="1"/>
      <c r="C6" s="203" t="s">
        <v>840</v>
      </c>
      <c r="D6" s="124"/>
      <c r="E6" s="185"/>
      <c r="F6" s="488"/>
      <c r="G6" s="498"/>
      <c r="H6" s="478" t="s">
        <v>358</v>
      </c>
      <c r="I6" s="463"/>
      <c r="J6" s="464"/>
      <c r="K6" s="499"/>
      <c r="L6" s="200"/>
      <c r="M6" s="258"/>
      <c r="N6" s="258"/>
      <c r="O6" s="258"/>
      <c r="Q6" s="40"/>
    </row>
    <row r="7" spans="1:17" s="21" customFormat="1" ht="14.25" customHeight="1">
      <c r="A7" s="45"/>
      <c r="B7" s="4" t="s">
        <v>837</v>
      </c>
      <c r="C7" s="205" t="s">
        <v>844</v>
      </c>
      <c r="D7" s="31">
        <v>368</v>
      </c>
      <c r="E7" s="6" t="s">
        <v>4</v>
      </c>
      <c r="F7" s="416">
        <f>SUM(代価表!G237)</f>
        <v>1340</v>
      </c>
      <c r="G7" s="445">
        <f t="shared" ref="G7" si="0">SUM(D7*F7)</f>
        <v>493120</v>
      </c>
      <c r="H7" s="456"/>
      <c r="I7" s="468"/>
      <c r="J7" s="469"/>
      <c r="K7" s="475"/>
      <c r="L7" s="297"/>
      <c r="M7" s="258"/>
      <c r="N7" s="258"/>
      <c r="O7" s="258"/>
      <c r="Q7" s="40"/>
    </row>
    <row r="8" spans="1:17" s="21" customFormat="1" ht="14.25" customHeight="1">
      <c r="A8" s="191"/>
      <c r="B8" s="1" t="s">
        <v>783</v>
      </c>
      <c r="C8" s="203" t="s">
        <v>839</v>
      </c>
      <c r="D8" s="124"/>
      <c r="E8" s="3"/>
      <c r="F8" s="488"/>
      <c r="G8" s="498"/>
      <c r="H8" s="478" t="s">
        <v>359</v>
      </c>
      <c r="I8" s="463"/>
      <c r="J8" s="464"/>
      <c r="K8" s="499"/>
      <c r="L8" s="297"/>
      <c r="M8" s="258"/>
      <c r="N8" s="258"/>
      <c r="O8" s="258"/>
      <c r="Q8" s="40"/>
    </row>
    <row r="9" spans="1:17" s="21" customFormat="1" ht="14.25" customHeight="1">
      <c r="A9" s="45"/>
      <c r="B9" s="4" t="s">
        <v>838</v>
      </c>
      <c r="C9" s="205" t="s">
        <v>844</v>
      </c>
      <c r="D9" s="31">
        <v>20.2</v>
      </c>
      <c r="E9" s="6" t="s">
        <v>83</v>
      </c>
      <c r="F9" s="416">
        <f>SUM(代価表!G249)</f>
        <v>1480</v>
      </c>
      <c r="G9" s="445">
        <f t="shared" ref="G9" si="1">SUM(D9*F9)</f>
        <v>29896</v>
      </c>
      <c r="H9" s="456"/>
      <c r="I9" s="468"/>
      <c r="J9" s="469"/>
      <c r="K9" s="475"/>
      <c r="L9" s="297"/>
      <c r="M9" s="258"/>
      <c r="N9" s="258"/>
      <c r="O9" s="258"/>
      <c r="Q9" s="40"/>
    </row>
    <row r="10" spans="1:17" s="21" customFormat="1" ht="14.25" customHeight="1">
      <c r="A10" s="51"/>
      <c r="B10" s="59"/>
      <c r="C10" s="59"/>
      <c r="D10" s="63"/>
      <c r="E10" s="42"/>
      <c r="F10" s="514"/>
      <c r="G10" s="443"/>
      <c r="H10" s="515"/>
      <c r="I10" s="490"/>
      <c r="J10" s="490"/>
      <c r="K10" s="491"/>
      <c r="L10" s="28"/>
      <c r="M10" s="115"/>
      <c r="N10" s="115"/>
      <c r="O10" s="224"/>
      <c r="Q10" s="40"/>
    </row>
    <row r="11" spans="1:17" s="21" customFormat="1" ht="14.25" customHeight="1">
      <c r="A11" s="45"/>
      <c r="B11" s="101" t="s">
        <v>57</v>
      </c>
      <c r="C11" s="57"/>
      <c r="D11" s="64"/>
      <c r="E11" s="65"/>
      <c r="F11" s="486"/>
      <c r="G11" s="445">
        <f>SUM(G7,G9)</f>
        <v>523016</v>
      </c>
      <c r="H11" s="456"/>
      <c r="I11" s="487"/>
      <c r="J11" s="469"/>
      <c r="K11" s="470"/>
      <c r="L11" s="90">
        <f>SUM(G6:G10)</f>
        <v>523016</v>
      </c>
      <c r="M11" s="115"/>
      <c r="N11" s="115"/>
      <c r="O11" s="224"/>
      <c r="Q11" s="40"/>
    </row>
    <row r="12" spans="1:17" s="21" customFormat="1" ht="14.25" customHeight="1">
      <c r="A12" s="191"/>
      <c r="B12" s="394"/>
      <c r="C12" s="59"/>
      <c r="D12" s="63"/>
      <c r="E12" s="42"/>
      <c r="F12" s="514"/>
      <c r="G12" s="443"/>
      <c r="H12" s="515"/>
      <c r="I12" s="490"/>
      <c r="J12" s="490"/>
      <c r="K12" s="491"/>
      <c r="L12" s="90"/>
      <c r="M12" s="115"/>
      <c r="N12" s="115"/>
      <c r="O12" s="224"/>
      <c r="Q12" s="40"/>
    </row>
    <row r="13" spans="1:17" s="21" customFormat="1" ht="14.25" customHeight="1">
      <c r="A13" s="45"/>
      <c r="B13" s="292"/>
      <c r="C13" s="57"/>
      <c r="D13" s="64"/>
      <c r="E13" s="65"/>
      <c r="F13" s="486"/>
      <c r="G13" s="445"/>
      <c r="H13" s="456"/>
      <c r="I13" s="487"/>
      <c r="J13" s="469"/>
      <c r="K13" s="470"/>
      <c r="L13" s="90"/>
      <c r="M13" s="115"/>
      <c r="N13" s="115"/>
      <c r="O13" s="224"/>
      <c r="Q13" s="40"/>
    </row>
    <row r="14" spans="1:17" s="21" customFormat="1" ht="14.25" customHeight="1">
      <c r="A14" s="59"/>
      <c r="B14" s="79"/>
      <c r="C14" s="198"/>
      <c r="D14" s="193"/>
      <c r="E14" s="201"/>
      <c r="F14" s="477"/>
      <c r="G14" s="498"/>
      <c r="H14" s="478"/>
      <c r="I14" s="550"/>
      <c r="J14" s="472"/>
      <c r="K14" s="465"/>
      <c r="L14" s="200"/>
      <c r="M14" s="258"/>
      <c r="N14" s="258"/>
      <c r="O14" s="258"/>
      <c r="Q14" s="40"/>
    </row>
    <row r="15" spans="1:17" s="21" customFormat="1" ht="14.25" customHeight="1">
      <c r="A15" s="12" t="s">
        <v>24</v>
      </c>
      <c r="B15" s="46" t="s">
        <v>281</v>
      </c>
      <c r="C15" s="18"/>
      <c r="D15" s="47"/>
      <c r="E15" s="202"/>
      <c r="F15" s="416"/>
      <c r="G15" s="552"/>
      <c r="H15" s="456"/>
      <c r="I15" s="457"/>
      <c r="J15" s="458"/>
      <c r="K15" s="459"/>
      <c r="L15" s="200"/>
      <c r="M15" s="258"/>
      <c r="N15" s="258"/>
      <c r="O15" s="258"/>
      <c r="Q15" s="40"/>
    </row>
    <row r="16" spans="1:17" s="21" customFormat="1" ht="14.25" customHeight="1">
      <c r="A16" s="51"/>
      <c r="B16" s="394" t="s">
        <v>297</v>
      </c>
      <c r="C16" s="59" t="s">
        <v>842</v>
      </c>
      <c r="D16" s="341"/>
      <c r="E16" s="3"/>
      <c r="F16" s="460"/>
      <c r="G16" s="461"/>
      <c r="H16" s="478" t="s">
        <v>484</v>
      </c>
      <c r="I16" s="463">
        <v>1190</v>
      </c>
      <c r="J16" s="464"/>
      <c r="K16" s="499"/>
      <c r="L16" s="28"/>
      <c r="M16" s="28"/>
      <c r="N16" s="28"/>
      <c r="O16" s="39"/>
      <c r="Q16" s="40"/>
    </row>
    <row r="17" spans="1:17" s="21" customFormat="1" ht="14.25" customHeight="1">
      <c r="A17" s="45"/>
      <c r="B17" s="292" t="s">
        <v>841</v>
      </c>
      <c r="C17" s="57" t="s">
        <v>845</v>
      </c>
      <c r="D17" s="342">
        <v>206</v>
      </c>
      <c r="E17" s="6" t="s">
        <v>249</v>
      </c>
      <c r="F17" s="466">
        <f>ROUND((I16+J16+I17+J17)/2,-1)</f>
        <v>1130</v>
      </c>
      <c r="G17" s="467">
        <f t="shared" ref="G17" si="2">SUM(D17*F17)</f>
        <v>232780</v>
      </c>
      <c r="H17" s="456" t="s">
        <v>440</v>
      </c>
      <c r="I17" s="468">
        <v>1070</v>
      </c>
      <c r="J17" s="469"/>
      <c r="K17" s="475"/>
      <c r="L17" s="28"/>
      <c r="M17" s="28"/>
      <c r="N17" s="28"/>
      <c r="O17" s="39"/>
      <c r="Q17" s="40"/>
    </row>
    <row r="18" spans="1:17" s="21" customFormat="1" ht="14.25" customHeight="1">
      <c r="A18" s="191"/>
      <c r="B18" s="79" t="s">
        <v>1003</v>
      </c>
      <c r="C18" s="203" t="s">
        <v>839</v>
      </c>
      <c r="D18" s="341"/>
      <c r="E18" s="3"/>
      <c r="F18" s="488"/>
      <c r="G18" s="498"/>
      <c r="H18" s="478" t="s">
        <v>359</v>
      </c>
      <c r="I18" s="463"/>
      <c r="J18" s="464"/>
      <c r="K18" s="499"/>
      <c r="L18" s="28"/>
      <c r="M18" s="28"/>
      <c r="N18" s="28"/>
      <c r="O18" s="39"/>
      <c r="Q18" s="40"/>
    </row>
    <row r="19" spans="1:17" s="21" customFormat="1" ht="14.25" customHeight="1">
      <c r="A19" s="45"/>
      <c r="B19" s="46" t="s">
        <v>843</v>
      </c>
      <c r="C19" s="205" t="s">
        <v>844</v>
      </c>
      <c r="D19" s="342">
        <v>40.9</v>
      </c>
      <c r="E19" s="6" t="s">
        <v>83</v>
      </c>
      <c r="F19" s="416">
        <f>SUM(代価表!G249)</f>
        <v>1480</v>
      </c>
      <c r="G19" s="445">
        <f t="shared" ref="G19" si="3">SUM(D19*F19)</f>
        <v>60532</v>
      </c>
      <c r="H19" s="456"/>
      <c r="I19" s="468"/>
      <c r="J19" s="469"/>
      <c r="K19" s="475"/>
      <c r="L19" s="28"/>
      <c r="M19" s="28"/>
      <c r="N19" s="28"/>
      <c r="O19" s="39"/>
      <c r="Q19" s="40"/>
    </row>
    <row r="20" spans="1:17" s="21" customFormat="1" ht="14.25" customHeight="1">
      <c r="A20" s="182"/>
      <c r="B20" s="218"/>
      <c r="C20" s="247" t="s">
        <v>456</v>
      </c>
      <c r="D20" s="367"/>
      <c r="E20" s="185"/>
      <c r="F20" s="504"/>
      <c r="G20" s="505"/>
      <c r="H20" s="478" t="s">
        <v>484</v>
      </c>
      <c r="I20" s="463">
        <v>750</v>
      </c>
      <c r="J20" s="464"/>
      <c r="K20" s="499"/>
      <c r="L20" s="28"/>
      <c r="M20" s="28"/>
      <c r="O20" s="39"/>
      <c r="Q20" s="40"/>
    </row>
    <row r="21" spans="1:17" s="21" customFormat="1" ht="14.25" customHeight="1">
      <c r="A21" s="57"/>
      <c r="B21" s="292" t="s">
        <v>980</v>
      </c>
      <c r="C21" s="205" t="s">
        <v>844</v>
      </c>
      <c r="D21" s="342">
        <v>102</v>
      </c>
      <c r="E21" s="6" t="s">
        <v>81</v>
      </c>
      <c r="F21" s="466">
        <f>ROUND((I20+J20+I21+J21)/2,-1)</f>
        <v>730</v>
      </c>
      <c r="G21" s="467">
        <f t="shared" ref="G21" si="4">SUM(D21*F21)</f>
        <v>74460</v>
      </c>
      <c r="H21" s="456" t="s">
        <v>440</v>
      </c>
      <c r="I21" s="468">
        <v>700</v>
      </c>
      <c r="J21" s="469"/>
      <c r="K21" s="475"/>
      <c r="L21" s="28"/>
      <c r="M21" s="28"/>
      <c r="O21" s="39"/>
      <c r="Q21" s="40"/>
    </row>
    <row r="22" spans="1:17" s="21" customFormat="1" ht="14.25" customHeight="1">
      <c r="A22" s="99"/>
      <c r="B22" s="7"/>
      <c r="C22" s="203" t="s">
        <v>840</v>
      </c>
      <c r="D22" s="409"/>
      <c r="E22" s="3"/>
      <c r="F22" s="460"/>
      <c r="G22" s="461"/>
      <c r="H22" s="483" t="s">
        <v>484</v>
      </c>
      <c r="I22" s="536">
        <v>1190</v>
      </c>
      <c r="J22" s="537"/>
      <c r="K22" s="538"/>
      <c r="L22" s="28"/>
      <c r="M22" s="28"/>
      <c r="O22" s="39"/>
      <c r="Q22" s="40"/>
    </row>
    <row r="23" spans="1:17" s="21" customFormat="1" ht="14.25" customHeight="1">
      <c r="A23" s="45"/>
      <c r="B23" s="4" t="s">
        <v>1070</v>
      </c>
      <c r="C23" s="205" t="s">
        <v>844</v>
      </c>
      <c r="D23" s="64">
        <v>38.799999999999997</v>
      </c>
      <c r="E23" s="6" t="s">
        <v>83</v>
      </c>
      <c r="F23" s="466">
        <f>ROUND((I22+J22+I23+J23)/2,-1)</f>
        <v>1130</v>
      </c>
      <c r="G23" s="467">
        <f t="shared" ref="G23" si="5">SUM(D23*F23)</f>
        <v>43844</v>
      </c>
      <c r="H23" s="456" t="s">
        <v>440</v>
      </c>
      <c r="I23" s="468">
        <v>1070</v>
      </c>
      <c r="J23" s="469"/>
      <c r="K23" s="475"/>
      <c r="L23" s="28"/>
      <c r="M23" s="28"/>
      <c r="O23" s="39"/>
      <c r="Q23" s="40"/>
    </row>
    <row r="24" spans="1:17" s="21" customFormat="1" ht="14.25" customHeight="1">
      <c r="A24" s="191"/>
      <c r="B24" s="59"/>
      <c r="C24" s="59"/>
      <c r="D24" s="63"/>
      <c r="E24" s="42"/>
      <c r="F24" s="514"/>
      <c r="G24" s="443"/>
      <c r="H24" s="515"/>
      <c r="I24" s="490"/>
      <c r="J24" s="490"/>
      <c r="K24" s="491"/>
      <c r="L24" s="28"/>
      <c r="M24" s="28"/>
      <c r="O24" s="39"/>
      <c r="Q24" s="40"/>
    </row>
    <row r="25" spans="1:17" s="21" customFormat="1" ht="14.25" customHeight="1">
      <c r="A25" s="45"/>
      <c r="B25" s="101" t="s">
        <v>57</v>
      </c>
      <c r="C25" s="57"/>
      <c r="D25" s="64"/>
      <c r="E25" s="65"/>
      <c r="F25" s="486"/>
      <c r="G25" s="445">
        <f>SUM(G17,G19,G21,G23)</f>
        <v>411616</v>
      </c>
      <c r="H25" s="456"/>
      <c r="I25" s="487"/>
      <c r="J25" s="469"/>
      <c r="K25" s="470"/>
      <c r="L25" s="90">
        <f>SUM(G16:G24)</f>
        <v>411616</v>
      </c>
      <c r="M25" s="28"/>
      <c r="O25" s="39"/>
      <c r="Q25" s="40"/>
    </row>
    <row r="26" spans="1:17" s="21" customFormat="1" ht="14.25" customHeight="1">
      <c r="A26" s="191"/>
      <c r="B26" s="394"/>
      <c r="C26" s="59"/>
      <c r="D26" s="63"/>
      <c r="E26" s="42"/>
      <c r="F26" s="514"/>
      <c r="G26" s="443"/>
      <c r="H26" s="515"/>
      <c r="I26" s="490"/>
      <c r="J26" s="490"/>
      <c r="K26" s="491"/>
      <c r="L26" s="90"/>
      <c r="M26" s="28"/>
      <c r="O26" s="39"/>
      <c r="Q26" s="40"/>
    </row>
    <row r="27" spans="1:17" s="21" customFormat="1" ht="14.25" customHeight="1">
      <c r="A27" s="45"/>
      <c r="B27" s="292"/>
      <c r="C27" s="57"/>
      <c r="D27" s="64"/>
      <c r="E27" s="65"/>
      <c r="F27" s="66"/>
      <c r="G27" s="226"/>
      <c r="H27" s="50"/>
      <c r="I27" s="125"/>
      <c r="J27" s="24"/>
      <c r="K27" s="162"/>
      <c r="L27" s="90"/>
      <c r="M27" s="28"/>
      <c r="O27" s="39"/>
      <c r="Q27" s="40"/>
    </row>
    <row r="28" spans="1:17" s="21" customFormat="1" ht="14.25" customHeight="1">
      <c r="A28" s="191"/>
      <c r="B28" s="8"/>
      <c r="C28" s="204"/>
      <c r="D28" s="30"/>
      <c r="E28" s="3"/>
      <c r="F28" s="186"/>
      <c r="G28" s="184"/>
      <c r="H28" s="187"/>
      <c r="I28" s="188"/>
      <c r="J28" s="188"/>
      <c r="K28" s="197"/>
      <c r="L28" s="28"/>
      <c r="M28" s="28"/>
      <c r="O28" s="39"/>
      <c r="Q28" s="40"/>
    </row>
    <row r="29" spans="1:17" s="21" customFormat="1" ht="14.25" customHeight="1">
      <c r="A29" s="45"/>
      <c r="B29" s="4"/>
      <c r="C29" s="205"/>
      <c r="D29" s="29"/>
      <c r="E29" s="6"/>
      <c r="F29" s="49"/>
      <c r="G29" s="78"/>
      <c r="H29" s="50"/>
      <c r="I29" s="15"/>
      <c r="J29" s="15"/>
      <c r="K29" s="25"/>
      <c r="L29" s="28"/>
      <c r="M29" s="28"/>
      <c r="O29" s="39"/>
      <c r="Q29" s="40"/>
    </row>
    <row r="30" spans="1:17" s="21" customFormat="1" ht="14.25" customHeight="1">
      <c r="A30" s="191"/>
      <c r="B30" s="8"/>
      <c r="C30" s="204"/>
      <c r="D30" s="30"/>
      <c r="E30" s="3"/>
      <c r="F30" s="186"/>
      <c r="G30" s="184"/>
      <c r="H30" s="187"/>
      <c r="I30" s="188"/>
      <c r="J30" s="188"/>
      <c r="K30" s="197"/>
      <c r="L30" s="28"/>
      <c r="M30" s="28"/>
      <c r="O30" s="39"/>
      <c r="Q30" s="40"/>
    </row>
    <row r="31" spans="1:17" s="21" customFormat="1" ht="14.25" customHeight="1">
      <c r="A31" s="45"/>
      <c r="B31" s="4"/>
      <c r="C31" s="205"/>
      <c r="D31" s="29"/>
      <c r="E31" s="6"/>
      <c r="F31" s="49"/>
      <c r="G31" s="78"/>
      <c r="H31" s="50"/>
      <c r="I31" s="15"/>
      <c r="J31" s="15"/>
      <c r="K31" s="25"/>
      <c r="L31" s="28"/>
      <c r="M31" s="28"/>
      <c r="O31" s="39"/>
      <c r="Q31" s="40"/>
    </row>
    <row r="32" spans="1:17" s="21" customFormat="1" ht="14.25" customHeight="1">
      <c r="A32" s="191"/>
      <c r="B32" s="8"/>
      <c r="C32" s="204"/>
      <c r="D32" s="30"/>
      <c r="E32" s="3"/>
      <c r="F32" s="186"/>
      <c r="G32" s="184"/>
      <c r="H32" s="187"/>
      <c r="I32" s="188"/>
      <c r="J32" s="188"/>
      <c r="K32" s="197"/>
      <c r="L32" s="28"/>
      <c r="M32" s="28"/>
      <c r="O32" s="39"/>
      <c r="Q32" s="40"/>
    </row>
    <row r="33" spans="1:17" s="21" customFormat="1" ht="14.25" customHeight="1">
      <c r="A33" s="45"/>
      <c r="B33" s="4"/>
      <c r="C33" s="205"/>
      <c r="D33" s="29"/>
      <c r="E33" s="6"/>
      <c r="F33" s="49"/>
      <c r="G33" s="78"/>
      <c r="H33" s="50"/>
      <c r="I33" s="15"/>
      <c r="J33" s="15"/>
      <c r="K33" s="25"/>
      <c r="L33" s="28"/>
      <c r="M33" s="28"/>
      <c r="O33" s="39"/>
      <c r="Q33" s="40"/>
    </row>
    <row r="34" spans="1:17" s="21" customFormat="1" ht="14.25" customHeight="1">
      <c r="A34" s="191"/>
      <c r="B34" s="8"/>
      <c r="C34" s="204"/>
      <c r="D34" s="30"/>
      <c r="E34" s="3"/>
      <c r="F34" s="186"/>
      <c r="G34" s="184"/>
      <c r="H34" s="187"/>
      <c r="I34" s="188"/>
      <c r="J34" s="188"/>
      <c r="K34" s="197"/>
      <c r="L34" s="28"/>
      <c r="M34" s="28"/>
      <c r="O34" s="39"/>
      <c r="Q34" s="40"/>
    </row>
    <row r="35" spans="1:17" s="21" customFormat="1" ht="14.25" customHeight="1">
      <c r="A35" s="45"/>
      <c r="B35" s="4"/>
      <c r="C35" s="205"/>
      <c r="D35" s="29"/>
      <c r="E35" s="6"/>
      <c r="F35" s="49"/>
      <c r="G35" s="78"/>
      <c r="H35" s="50"/>
      <c r="I35" s="15"/>
      <c r="J35" s="15"/>
      <c r="K35" s="25"/>
      <c r="L35" s="28"/>
      <c r="M35" s="28"/>
      <c r="O35" s="39"/>
      <c r="Q35" s="40"/>
    </row>
  </sheetData>
  <mergeCells count="4">
    <mergeCell ref="H1:K1"/>
    <mergeCell ref="N2:N3"/>
    <mergeCell ref="O2:O3"/>
    <mergeCell ref="P2:P3"/>
  </mergeCells>
  <phoneticPr fontId="5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P118"/>
  <sheetViews>
    <sheetView showZeros="0" view="pageBreakPreview" zoomScale="93" zoomScaleNormal="100" zoomScaleSheetLayoutView="93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110" customWidth="1"/>
    <col min="5" max="5" width="6" style="41" customWidth="1"/>
    <col min="6" max="6" width="15.875" style="108" customWidth="1"/>
    <col min="7" max="7" width="20" style="233" customWidth="1"/>
    <col min="8" max="8" width="6.875" style="21" customWidth="1"/>
    <col min="9" max="9" width="8.25" style="119" customWidth="1"/>
    <col min="10" max="10" width="2.875" style="28" customWidth="1"/>
    <col min="11" max="11" width="5" style="28" customWidth="1"/>
    <col min="12" max="12" width="12.75" style="28" customWidth="1"/>
    <col min="13" max="16384" width="9" style="28"/>
  </cols>
  <sheetData>
    <row r="1" spans="1:16" s="41" customFormat="1" ht="25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229" t="s">
        <v>12</v>
      </c>
      <c r="H1" s="700" t="s">
        <v>13</v>
      </c>
      <c r="I1" s="701"/>
      <c r="J1" s="701"/>
      <c r="K1" s="702"/>
      <c r="L1" s="108"/>
      <c r="M1" s="21"/>
      <c r="N1" s="108"/>
      <c r="O1" s="21"/>
      <c r="P1" s="40"/>
    </row>
    <row r="2" spans="1:16" s="41" customFormat="1" ht="14.25" customHeight="1">
      <c r="A2" s="42"/>
      <c r="B2" s="42"/>
      <c r="C2" s="192"/>
      <c r="D2" s="193"/>
      <c r="E2" s="194"/>
      <c r="F2" s="477"/>
      <c r="G2" s="455"/>
      <c r="H2" s="478"/>
      <c r="I2" s="639"/>
      <c r="J2" s="472"/>
      <c r="K2" s="560"/>
      <c r="L2" s="108"/>
      <c r="M2" s="21"/>
      <c r="N2" s="108"/>
      <c r="O2" s="21"/>
      <c r="P2" s="40"/>
    </row>
    <row r="3" spans="1:16" s="41" customFormat="1" ht="14.25" customHeight="1">
      <c r="A3" s="45" t="str">
        <f>Ⅰ!A23</f>
        <v>Ⅰ-9</v>
      </c>
      <c r="B3" s="46" t="str">
        <f>Ⅰ!B23</f>
        <v>内外装</v>
      </c>
      <c r="C3" s="46">
        <v>0</v>
      </c>
      <c r="D3" s="47">
        <v>0</v>
      </c>
      <c r="E3" s="48">
        <v>0</v>
      </c>
      <c r="F3" s="416"/>
      <c r="G3" s="452"/>
      <c r="H3" s="456"/>
      <c r="I3" s="457"/>
      <c r="J3" s="458"/>
      <c r="K3" s="459"/>
      <c r="L3" s="108"/>
      <c r="M3" s="21"/>
      <c r="N3" s="108"/>
      <c r="O3" s="21"/>
      <c r="P3" s="40"/>
    </row>
    <row r="4" spans="1:16" s="21" customFormat="1" ht="14.25" customHeight="1">
      <c r="A4" s="59"/>
      <c r="B4" s="59"/>
      <c r="C4" s="192"/>
      <c r="D4" s="193"/>
      <c r="E4" s="3"/>
      <c r="F4" s="504"/>
      <c r="G4" s="518"/>
      <c r="H4" s="478"/>
      <c r="I4" s="463"/>
      <c r="J4" s="464"/>
      <c r="K4" s="499"/>
      <c r="M4" s="108"/>
      <c r="O4" s="108"/>
    </row>
    <row r="5" spans="1:16" s="21" customFormat="1" ht="14.25" customHeight="1">
      <c r="A5" s="12" t="s">
        <v>73</v>
      </c>
      <c r="B5" s="4" t="s">
        <v>247</v>
      </c>
      <c r="C5" s="46"/>
      <c r="D5" s="47"/>
      <c r="E5" s="6"/>
      <c r="F5" s="466"/>
      <c r="G5" s="520"/>
      <c r="H5" s="456"/>
      <c r="I5" s="468"/>
      <c r="J5" s="469"/>
      <c r="K5" s="475"/>
      <c r="M5" s="108"/>
      <c r="O5" s="108"/>
    </row>
    <row r="6" spans="1:16" s="21" customFormat="1" ht="14.25" customHeight="1">
      <c r="A6" s="191"/>
      <c r="B6" s="1" t="s">
        <v>783</v>
      </c>
      <c r="C6" s="203" t="s">
        <v>847</v>
      </c>
      <c r="D6" s="124"/>
      <c r="E6" s="3"/>
      <c r="F6" s="460"/>
      <c r="G6" s="544"/>
      <c r="H6" s="478" t="s">
        <v>1345</v>
      </c>
      <c r="I6" s="463">
        <v>2200</v>
      </c>
      <c r="J6" s="464"/>
      <c r="K6" s="499"/>
      <c r="M6" s="108"/>
      <c r="O6" s="108"/>
    </row>
    <row r="7" spans="1:16" s="21" customFormat="1" ht="14.25" customHeight="1">
      <c r="A7" s="45"/>
      <c r="B7" s="4" t="s">
        <v>846</v>
      </c>
      <c r="C7" s="205" t="s">
        <v>848</v>
      </c>
      <c r="D7" s="31">
        <v>20.2</v>
      </c>
      <c r="E7" s="6" t="s">
        <v>249</v>
      </c>
      <c r="F7" s="466">
        <f>ROUND((I6+J6+I7+J7)/2,-1)</f>
        <v>2330</v>
      </c>
      <c r="G7" s="520">
        <f t="shared" ref="G7:G11" si="0">SUM(D7*F7)</f>
        <v>47066</v>
      </c>
      <c r="H7" s="456" t="s">
        <v>485</v>
      </c>
      <c r="I7" s="468">
        <v>2460</v>
      </c>
      <c r="J7" s="469"/>
      <c r="K7" s="475"/>
      <c r="M7" s="108"/>
      <c r="O7" s="108"/>
    </row>
    <row r="8" spans="1:16" s="21" customFormat="1" ht="14.25" customHeight="1">
      <c r="A8" s="191"/>
      <c r="B8" s="304" t="s">
        <v>270</v>
      </c>
      <c r="C8" s="204"/>
      <c r="D8" s="124"/>
      <c r="E8" s="3"/>
      <c r="F8" s="460"/>
      <c r="G8" s="544"/>
      <c r="H8" s="478" t="s">
        <v>1346</v>
      </c>
      <c r="I8" s="463">
        <v>1830</v>
      </c>
      <c r="J8" s="464"/>
      <c r="K8" s="499"/>
      <c r="M8" s="108"/>
      <c r="O8" s="108"/>
    </row>
    <row r="9" spans="1:16" s="21" customFormat="1" ht="14.25" customHeight="1">
      <c r="A9" s="45"/>
      <c r="B9" s="4" t="s">
        <v>849</v>
      </c>
      <c r="C9" s="205" t="s">
        <v>850</v>
      </c>
      <c r="D9" s="31">
        <v>306</v>
      </c>
      <c r="E9" s="6" t="s">
        <v>249</v>
      </c>
      <c r="F9" s="466">
        <f>ROUND((I8+J8+I9+J9)/2,-1)</f>
        <v>1760</v>
      </c>
      <c r="G9" s="520">
        <f t="shared" si="0"/>
        <v>538560</v>
      </c>
      <c r="H9" s="456" t="s">
        <v>489</v>
      </c>
      <c r="I9" s="468">
        <v>1680</v>
      </c>
      <c r="J9" s="469"/>
      <c r="K9" s="475"/>
      <c r="M9" s="108"/>
      <c r="O9" s="108"/>
    </row>
    <row r="10" spans="1:16" s="21" customFormat="1" ht="14.25" customHeight="1">
      <c r="A10" s="51"/>
      <c r="B10" s="304" t="s">
        <v>270</v>
      </c>
      <c r="C10" s="204" t="s">
        <v>852</v>
      </c>
      <c r="D10" s="124"/>
      <c r="E10" s="3"/>
      <c r="F10" s="517"/>
      <c r="G10" s="518">
        <f t="shared" si="0"/>
        <v>0</v>
      </c>
      <c r="H10" s="462" t="s">
        <v>1123</v>
      </c>
      <c r="I10" s="463"/>
      <c r="J10" s="464"/>
      <c r="K10" s="519"/>
      <c r="M10" s="108"/>
      <c r="O10" s="108"/>
    </row>
    <row r="11" spans="1:16" s="21" customFormat="1" ht="14.25" customHeight="1">
      <c r="A11" s="12"/>
      <c r="B11" s="4" t="s">
        <v>851</v>
      </c>
      <c r="C11" s="205" t="s">
        <v>853</v>
      </c>
      <c r="D11" s="31">
        <v>306</v>
      </c>
      <c r="E11" s="6" t="s">
        <v>249</v>
      </c>
      <c r="F11" s="398">
        <f>ROUND(I11*K11,-2)</f>
        <v>12600</v>
      </c>
      <c r="G11" s="520">
        <f t="shared" si="0"/>
        <v>3855600</v>
      </c>
      <c r="H11" s="456"/>
      <c r="I11" s="468">
        <v>15712</v>
      </c>
      <c r="J11" s="521" t="s">
        <v>2</v>
      </c>
      <c r="K11" s="522">
        <v>0.8</v>
      </c>
      <c r="M11" s="108"/>
      <c r="O11" s="108"/>
    </row>
    <row r="12" spans="1:16" s="21" customFormat="1" ht="14.25" customHeight="1">
      <c r="A12" s="51"/>
      <c r="B12" s="394"/>
      <c r="C12" s="59"/>
      <c r="D12" s="341"/>
      <c r="E12" s="42"/>
      <c r="F12" s="504"/>
      <c r="G12" s="498"/>
      <c r="H12" s="539" t="s">
        <v>1124</v>
      </c>
      <c r="I12" s="540"/>
      <c r="J12" s="541"/>
      <c r="K12" s="542"/>
      <c r="M12" s="108"/>
      <c r="O12" s="108"/>
    </row>
    <row r="13" spans="1:16" s="21" customFormat="1" ht="14.25" customHeight="1">
      <c r="A13" s="45"/>
      <c r="B13" s="292"/>
      <c r="C13" s="57"/>
      <c r="D13" s="342"/>
      <c r="E13" s="65"/>
      <c r="F13" s="165"/>
      <c r="G13" s="445"/>
      <c r="H13" s="456" t="s">
        <v>1125</v>
      </c>
      <c r="I13" s="487"/>
      <c r="J13" s="543"/>
      <c r="K13" s="533"/>
      <c r="M13" s="108"/>
      <c r="O13" s="108"/>
    </row>
    <row r="14" spans="1:16" s="21" customFormat="1" ht="14.25" customHeight="1">
      <c r="A14" s="99"/>
      <c r="B14" s="304" t="s">
        <v>272</v>
      </c>
      <c r="C14" s="410" t="s">
        <v>852</v>
      </c>
      <c r="D14" s="124"/>
      <c r="E14" s="3"/>
      <c r="F14" s="517"/>
      <c r="G14" s="518">
        <f t="shared" ref="G14:G15" si="1">SUM(D14*F14)</f>
        <v>0</v>
      </c>
      <c r="H14" s="462" t="s">
        <v>1123</v>
      </c>
      <c r="I14" s="463"/>
      <c r="J14" s="464"/>
      <c r="K14" s="519"/>
      <c r="L14" s="28"/>
      <c r="M14" s="108"/>
      <c r="O14" s="108"/>
    </row>
    <row r="15" spans="1:16" s="21" customFormat="1" ht="14.25" customHeight="1">
      <c r="A15" s="12"/>
      <c r="B15" s="4" t="s">
        <v>854</v>
      </c>
      <c r="C15" s="205" t="s">
        <v>853</v>
      </c>
      <c r="D15" s="31">
        <v>28.9</v>
      </c>
      <c r="E15" s="6" t="s">
        <v>249</v>
      </c>
      <c r="F15" s="398">
        <f>ROUND(I15*K15,-2)</f>
        <v>12600</v>
      </c>
      <c r="G15" s="520">
        <f t="shared" si="1"/>
        <v>364140</v>
      </c>
      <c r="H15" s="456"/>
      <c r="I15" s="468">
        <v>15712</v>
      </c>
      <c r="J15" s="521" t="s">
        <v>2</v>
      </c>
      <c r="K15" s="522">
        <v>0.8</v>
      </c>
      <c r="L15" s="90"/>
      <c r="M15" s="108"/>
      <c r="O15" s="108"/>
    </row>
    <row r="16" spans="1:16" s="21" customFormat="1" ht="14.25" customHeight="1">
      <c r="A16" s="51"/>
      <c r="B16" s="394"/>
      <c r="C16" s="59"/>
      <c r="D16" s="341"/>
      <c r="E16" s="42"/>
      <c r="F16" s="504"/>
      <c r="G16" s="498"/>
      <c r="H16" s="539" t="s">
        <v>1124</v>
      </c>
      <c r="I16" s="540"/>
      <c r="J16" s="541"/>
      <c r="K16" s="542"/>
      <c r="L16" s="90"/>
      <c r="M16" s="108"/>
      <c r="O16" s="108"/>
    </row>
    <row r="17" spans="1:15" s="21" customFormat="1" ht="14.25" customHeight="1">
      <c r="A17" s="45"/>
      <c r="B17" s="292"/>
      <c r="C17" s="57"/>
      <c r="D17" s="342"/>
      <c r="E17" s="65"/>
      <c r="F17" s="165"/>
      <c r="G17" s="445"/>
      <c r="H17" s="456" t="s">
        <v>1125</v>
      </c>
      <c r="I17" s="487"/>
      <c r="J17" s="543"/>
      <c r="K17" s="533"/>
      <c r="L17" s="90"/>
      <c r="M17" s="108"/>
      <c r="O17" s="108"/>
    </row>
    <row r="18" spans="1:15" s="21" customFormat="1" ht="14.25" customHeight="1">
      <c r="A18" s="51"/>
      <c r="B18" s="59"/>
      <c r="C18" s="59"/>
      <c r="D18" s="341"/>
      <c r="E18" s="42"/>
      <c r="F18" s="529"/>
      <c r="G18" s="443"/>
      <c r="H18" s="515"/>
      <c r="I18" s="490"/>
      <c r="J18" s="490"/>
      <c r="K18" s="491"/>
      <c r="L18" s="28"/>
      <c r="M18" s="108"/>
      <c r="O18" s="108"/>
    </row>
    <row r="19" spans="1:15" s="21" customFormat="1" ht="14.25" customHeight="1">
      <c r="A19" s="45"/>
      <c r="B19" s="101" t="s">
        <v>57</v>
      </c>
      <c r="C19" s="57"/>
      <c r="D19" s="342"/>
      <c r="E19" s="65"/>
      <c r="F19" s="165"/>
      <c r="G19" s="445">
        <f>SUM(G7,G9,G11,G13,G15,G17)</f>
        <v>4805366</v>
      </c>
      <c r="H19" s="456"/>
      <c r="I19" s="487"/>
      <c r="J19" s="469"/>
      <c r="K19" s="470"/>
      <c r="L19" s="90">
        <f>SUM(G6:G18)</f>
        <v>4805366</v>
      </c>
      <c r="M19" s="108"/>
      <c r="O19" s="108"/>
    </row>
    <row r="20" spans="1:15" s="21" customFormat="1" ht="14.25" customHeight="1">
      <c r="A20" s="51"/>
      <c r="B20" s="394"/>
      <c r="C20" s="59"/>
      <c r="D20" s="341"/>
      <c r="E20" s="42"/>
      <c r="F20" s="529"/>
      <c r="G20" s="443"/>
      <c r="H20" s="515"/>
      <c r="I20" s="490"/>
      <c r="J20" s="490"/>
      <c r="K20" s="491"/>
      <c r="L20" s="90"/>
      <c r="M20" s="108"/>
      <c r="O20" s="108"/>
    </row>
    <row r="21" spans="1:15" s="21" customFormat="1" ht="14.25" customHeight="1">
      <c r="A21" s="45"/>
      <c r="B21" s="292"/>
      <c r="C21" s="57"/>
      <c r="D21" s="342"/>
      <c r="E21" s="65"/>
      <c r="F21" s="165"/>
      <c r="G21" s="445"/>
      <c r="H21" s="456"/>
      <c r="I21" s="487"/>
      <c r="J21" s="469"/>
      <c r="K21" s="470"/>
      <c r="L21" s="90"/>
      <c r="M21" s="108"/>
      <c r="O21" s="108"/>
    </row>
    <row r="22" spans="1:15" s="21" customFormat="1" ht="14.25" customHeight="1">
      <c r="A22" s="59"/>
      <c r="B22" s="79"/>
      <c r="C22" s="79"/>
      <c r="D22" s="88"/>
      <c r="E22" s="89"/>
      <c r="F22" s="488"/>
      <c r="G22" s="443"/>
      <c r="H22" s="515"/>
      <c r="I22" s="566"/>
      <c r="J22" s="525"/>
      <c r="K22" s="567"/>
      <c r="M22" s="108"/>
      <c r="O22" s="108"/>
    </row>
    <row r="23" spans="1:15" s="21" customFormat="1" ht="14.25" customHeight="1">
      <c r="A23" s="12" t="s">
        <v>24</v>
      </c>
      <c r="B23" s="46" t="s">
        <v>281</v>
      </c>
      <c r="C23" s="46"/>
      <c r="D23" s="47"/>
      <c r="E23" s="45"/>
      <c r="F23" s="416"/>
      <c r="G23" s="445"/>
      <c r="H23" s="456"/>
      <c r="I23" s="568"/>
      <c r="J23" s="458"/>
      <c r="K23" s="569"/>
      <c r="M23" s="108"/>
      <c r="O23" s="108"/>
    </row>
    <row r="24" spans="1:15" s="21" customFormat="1" ht="14.25" customHeight="1">
      <c r="A24" s="396"/>
      <c r="B24" s="192"/>
      <c r="C24" s="192"/>
      <c r="D24" s="193"/>
      <c r="E24" s="3"/>
      <c r="F24" s="570"/>
      <c r="G24" s="571">
        <f t="shared" ref="G24:G25" si="2">SUM(D24*F24)</f>
        <v>0</v>
      </c>
      <c r="H24" s="478" t="s">
        <v>363</v>
      </c>
      <c r="I24" s="563"/>
      <c r="J24" s="472"/>
      <c r="K24" s="572"/>
      <c r="M24" s="108"/>
      <c r="O24" s="108"/>
    </row>
    <row r="25" spans="1:15" s="21" customFormat="1" ht="14.25" customHeight="1">
      <c r="A25" s="12"/>
      <c r="B25" s="46" t="s">
        <v>855</v>
      </c>
      <c r="C25" s="46" t="s">
        <v>856</v>
      </c>
      <c r="D25" s="47">
        <v>393</v>
      </c>
      <c r="E25" s="6" t="s">
        <v>83</v>
      </c>
      <c r="F25" s="416">
        <f>SUM(代価表!G265)</f>
        <v>2230</v>
      </c>
      <c r="G25" s="445">
        <f t="shared" si="2"/>
        <v>876390</v>
      </c>
      <c r="H25" s="456"/>
      <c r="I25" s="568"/>
      <c r="J25" s="458"/>
      <c r="K25" s="569"/>
      <c r="M25" s="108"/>
      <c r="O25" s="108"/>
    </row>
    <row r="26" spans="1:15" s="21" customFormat="1" ht="14.25" customHeight="1">
      <c r="A26" s="396"/>
      <c r="B26" s="192"/>
      <c r="C26" s="192"/>
      <c r="D26" s="193"/>
      <c r="E26" s="3"/>
      <c r="F26" s="570"/>
      <c r="G26" s="571">
        <f t="shared" ref="G26:G27" si="3">SUM(D26*F26)</f>
        <v>0</v>
      </c>
      <c r="H26" s="478" t="s">
        <v>364</v>
      </c>
      <c r="I26" s="563"/>
      <c r="J26" s="472"/>
      <c r="K26" s="572"/>
      <c r="M26" s="108"/>
      <c r="O26" s="108"/>
    </row>
    <row r="27" spans="1:15" s="21" customFormat="1" ht="14.25" customHeight="1">
      <c r="A27" s="12"/>
      <c r="B27" s="46" t="s">
        <v>322</v>
      </c>
      <c r="C27" s="46" t="s">
        <v>323</v>
      </c>
      <c r="D27" s="47">
        <v>21</v>
      </c>
      <c r="E27" s="6" t="s">
        <v>83</v>
      </c>
      <c r="F27" s="416">
        <f>SUM(代価表!G281)</f>
        <v>2310</v>
      </c>
      <c r="G27" s="445">
        <f t="shared" si="3"/>
        <v>48510</v>
      </c>
      <c r="H27" s="456"/>
      <c r="I27" s="568"/>
      <c r="J27" s="458"/>
      <c r="K27" s="569"/>
      <c r="M27" s="108"/>
      <c r="O27" s="108"/>
    </row>
    <row r="28" spans="1:15" s="21" customFormat="1" ht="14.25" customHeight="1">
      <c r="A28" s="99"/>
      <c r="B28" s="133" t="s">
        <v>804</v>
      </c>
      <c r="C28" s="133"/>
      <c r="D28" s="207"/>
      <c r="E28" s="3"/>
      <c r="F28" s="460"/>
      <c r="G28" s="544"/>
      <c r="H28" s="478" t="s">
        <v>1347</v>
      </c>
      <c r="I28" s="463">
        <v>6090</v>
      </c>
      <c r="J28" s="464"/>
      <c r="K28" s="499"/>
      <c r="M28" s="108"/>
      <c r="O28" s="108"/>
    </row>
    <row r="29" spans="1:15" s="21" customFormat="1" ht="14.25" customHeight="1">
      <c r="A29" s="57"/>
      <c r="B29" s="46" t="s">
        <v>860</v>
      </c>
      <c r="C29" s="46"/>
      <c r="D29" s="47">
        <v>199</v>
      </c>
      <c r="E29" s="6" t="s">
        <v>83</v>
      </c>
      <c r="F29" s="466">
        <f>ROUND((I28+J28+I29+J29)/2,-1)</f>
        <v>5030</v>
      </c>
      <c r="G29" s="520">
        <f t="shared" ref="G29" si="4">SUM(D29*F29)</f>
        <v>1000970</v>
      </c>
      <c r="H29" s="456" t="s">
        <v>904</v>
      </c>
      <c r="I29" s="468">
        <v>3960</v>
      </c>
      <c r="J29" s="469"/>
      <c r="K29" s="475"/>
      <c r="M29" s="108"/>
      <c r="O29" s="108"/>
    </row>
    <row r="30" spans="1:15" s="21" customFormat="1" ht="14.25" customHeight="1">
      <c r="A30" s="42"/>
      <c r="B30" s="79" t="s">
        <v>804</v>
      </c>
      <c r="C30" s="79"/>
      <c r="D30" s="88"/>
      <c r="E30" s="3"/>
      <c r="F30" s="460"/>
      <c r="G30" s="544"/>
      <c r="H30" s="478" t="s">
        <v>1347</v>
      </c>
      <c r="I30" s="463">
        <v>1880</v>
      </c>
      <c r="J30" s="464"/>
      <c r="K30" s="499"/>
      <c r="M30" s="108"/>
      <c r="O30" s="108"/>
    </row>
    <row r="31" spans="1:15" s="21" customFormat="1" ht="14.25" customHeight="1">
      <c r="A31" s="57"/>
      <c r="B31" s="46" t="s">
        <v>861</v>
      </c>
      <c r="C31" s="46"/>
      <c r="D31" s="47">
        <v>152</v>
      </c>
      <c r="E31" s="6" t="s">
        <v>81</v>
      </c>
      <c r="F31" s="466">
        <f>ROUND((I30+J30+I31+J31)/2,-1)</f>
        <v>1640</v>
      </c>
      <c r="G31" s="520">
        <f t="shared" ref="G31" si="5">SUM(D31*F31)</f>
        <v>249280</v>
      </c>
      <c r="H31" s="456" t="s">
        <v>904</v>
      </c>
      <c r="I31" s="468">
        <v>1400</v>
      </c>
      <c r="J31" s="469"/>
      <c r="K31" s="475"/>
      <c r="M31" s="108"/>
      <c r="O31" s="108"/>
    </row>
    <row r="32" spans="1:15" s="21" customFormat="1" ht="14.25" customHeight="1">
      <c r="A32" s="182"/>
      <c r="B32" s="133" t="s">
        <v>663</v>
      </c>
      <c r="C32" s="192"/>
      <c r="D32" s="193"/>
      <c r="E32" s="3"/>
      <c r="F32" s="517"/>
      <c r="G32" s="518"/>
      <c r="H32" s="462" t="s">
        <v>1367</v>
      </c>
      <c r="I32" s="463"/>
      <c r="J32" s="464"/>
      <c r="K32" s="519"/>
      <c r="M32" s="108"/>
      <c r="O32" s="108"/>
    </row>
    <row r="33" spans="1:15" s="21" customFormat="1" ht="14.25" customHeight="1">
      <c r="A33" s="57"/>
      <c r="B33" s="46" t="s">
        <v>857</v>
      </c>
      <c r="C33" s="46"/>
      <c r="D33" s="47">
        <v>22.8</v>
      </c>
      <c r="E33" s="6" t="s">
        <v>83</v>
      </c>
      <c r="F33" s="398">
        <f>ROUND(I33*K33,-2)</f>
        <v>12000</v>
      </c>
      <c r="G33" s="520">
        <f t="shared" ref="G33" si="6">SUM(D33*F33)</f>
        <v>273600</v>
      </c>
      <c r="H33" s="456"/>
      <c r="I33" s="468">
        <v>15000</v>
      </c>
      <c r="J33" s="521" t="s">
        <v>2</v>
      </c>
      <c r="K33" s="522">
        <v>0.8</v>
      </c>
      <c r="M33" s="108"/>
      <c r="O33" s="108"/>
    </row>
    <row r="34" spans="1:15" ht="14.25" customHeight="1">
      <c r="A34" s="335"/>
      <c r="B34" s="394" t="s">
        <v>284</v>
      </c>
      <c r="C34" s="335" t="s">
        <v>868</v>
      </c>
      <c r="D34" s="368"/>
      <c r="E34" s="3"/>
      <c r="F34" s="570"/>
      <c r="G34" s="571">
        <f t="shared" ref="G34:G41" si="7">SUM(D34*F34)</f>
        <v>0</v>
      </c>
      <c r="H34" s="478" t="s">
        <v>366</v>
      </c>
      <c r="I34" s="563"/>
      <c r="J34" s="472"/>
      <c r="K34" s="572"/>
    </row>
    <row r="35" spans="1:15" ht="14.25" customHeight="1">
      <c r="A35" s="57"/>
      <c r="B35" s="292" t="s">
        <v>862</v>
      </c>
      <c r="C35" s="57" t="s">
        <v>869</v>
      </c>
      <c r="D35" s="342">
        <v>238</v>
      </c>
      <c r="E35" s="6" t="s">
        <v>83</v>
      </c>
      <c r="F35" s="416">
        <f>SUM(代価表!G299)</f>
        <v>3620</v>
      </c>
      <c r="G35" s="445">
        <f t="shared" si="7"/>
        <v>861560</v>
      </c>
      <c r="H35" s="456"/>
      <c r="I35" s="568"/>
      <c r="J35" s="458"/>
      <c r="K35" s="569"/>
    </row>
    <row r="36" spans="1:15" ht="14.25" customHeight="1">
      <c r="A36" s="59"/>
      <c r="B36" s="394" t="s">
        <v>285</v>
      </c>
      <c r="C36" s="59" t="s">
        <v>868</v>
      </c>
      <c r="D36" s="88"/>
      <c r="E36" s="89"/>
      <c r="F36" s="570"/>
      <c r="G36" s="571">
        <f t="shared" si="7"/>
        <v>0</v>
      </c>
      <c r="H36" s="478" t="s">
        <v>367</v>
      </c>
      <c r="I36" s="563"/>
      <c r="J36" s="472"/>
      <c r="K36" s="572"/>
    </row>
    <row r="37" spans="1:15" ht="14.25" customHeight="1">
      <c r="A37" s="57"/>
      <c r="B37" s="292" t="s">
        <v>866</v>
      </c>
      <c r="C37" s="57" t="s">
        <v>870</v>
      </c>
      <c r="D37" s="47">
        <v>42</v>
      </c>
      <c r="E37" s="45" t="s">
        <v>83</v>
      </c>
      <c r="F37" s="416">
        <f>SUM(代価表!G317)</f>
        <v>4090</v>
      </c>
      <c r="G37" s="445">
        <f t="shared" si="7"/>
        <v>171780</v>
      </c>
      <c r="H37" s="456"/>
      <c r="I37" s="568"/>
      <c r="J37" s="458"/>
      <c r="K37" s="569"/>
    </row>
    <row r="38" spans="1:15" ht="14.25" customHeight="1">
      <c r="A38" s="59"/>
      <c r="B38" s="394" t="s">
        <v>286</v>
      </c>
      <c r="C38" s="59" t="s">
        <v>868</v>
      </c>
      <c r="D38" s="88"/>
      <c r="E38" s="89"/>
      <c r="F38" s="570"/>
      <c r="G38" s="571">
        <f t="shared" si="7"/>
        <v>0</v>
      </c>
      <c r="H38" s="478" t="s">
        <v>371</v>
      </c>
      <c r="I38" s="563"/>
      <c r="J38" s="472"/>
      <c r="K38" s="572"/>
    </row>
    <row r="39" spans="1:15" ht="14.25" customHeight="1">
      <c r="A39" s="57"/>
      <c r="B39" s="292" t="s">
        <v>864</v>
      </c>
      <c r="C39" s="57" t="s">
        <v>871</v>
      </c>
      <c r="D39" s="47">
        <v>33.5</v>
      </c>
      <c r="E39" s="45" t="s">
        <v>83</v>
      </c>
      <c r="F39" s="416">
        <f>SUM(代価表!G335)</f>
        <v>4690</v>
      </c>
      <c r="G39" s="445">
        <f t="shared" si="7"/>
        <v>157115</v>
      </c>
      <c r="H39" s="456"/>
      <c r="I39" s="568"/>
      <c r="J39" s="458"/>
      <c r="K39" s="569"/>
    </row>
    <row r="40" spans="1:15" ht="14.25" customHeight="1">
      <c r="A40" s="59"/>
      <c r="B40" s="394" t="s">
        <v>287</v>
      </c>
      <c r="C40" s="59" t="s">
        <v>868</v>
      </c>
      <c r="D40" s="88"/>
      <c r="E40" s="89"/>
      <c r="F40" s="570"/>
      <c r="G40" s="571">
        <f t="shared" si="7"/>
        <v>0</v>
      </c>
      <c r="H40" s="478" t="s">
        <v>373</v>
      </c>
      <c r="I40" s="563"/>
      <c r="J40" s="472"/>
      <c r="K40" s="572"/>
    </row>
    <row r="41" spans="1:15" ht="14.25" customHeight="1">
      <c r="A41" s="57"/>
      <c r="B41" s="292" t="s">
        <v>867</v>
      </c>
      <c r="C41" s="57" t="s">
        <v>872</v>
      </c>
      <c r="D41" s="47">
        <v>40</v>
      </c>
      <c r="E41" s="45" t="s">
        <v>83</v>
      </c>
      <c r="F41" s="416">
        <f>SUM(代価表!G353)</f>
        <v>4690</v>
      </c>
      <c r="G41" s="445">
        <f t="shared" si="7"/>
        <v>187600</v>
      </c>
      <c r="H41" s="456"/>
      <c r="I41" s="568"/>
      <c r="J41" s="458"/>
      <c r="K41" s="569"/>
    </row>
    <row r="42" spans="1:15" ht="14.25" customHeight="1">
      <c r="A42" s="59"/>
      <c r="B42" s="394" t="s">
        <v>288</v>
      </c>
      <c r="C42" s="79"/>
      <c r="D42" s="88"/>
      <c r="E42" s="89"/>
      <c r="F42" s="460"/>
      <c r="G42" s="544"/>
      <c r="H42" s="478" t="s">
        <v>1348</v>
      </c>
      <c r="I42" s="463">
        <v>2820</v>
      </c>
      <c r="J42" s="464"/>
      <c r="K42" s="499"/>
    </row>
    <row r="43" spans="1:15" ht="14.25" customHeight="1">
      <c r="A43" s="57"/>
      <c r="B43" s="292" t="s">
        <v>863</v>
      </c>
      <c r="C43" s="46" t="s">
        <v>865</v>
      </c>
      <c r="D43" s="47">
        <v>39.6</v>
      </c>
      <c r="E43" s="45" t="s">
        <v>83</v>
      </c>
      <c r="F43" s="466">
        <f>ROUND((I42+J42+I43+J43)/2,-1)</f>
        <v>2920</v>
      </c>
      <c r="G43" s="520">
        <f t="shared" ref="G43" si="8">SUM(D43*F43)</f>
        <v>115632</v>
      </c>
      <c r="H43" s="456" t="s">
        <v>518</v>
      </c>
      <c r="I43" s="468">
        <v>3020</v>
      </c>
      <c r="J43" s="469"/>
      <c r="K43" s="475"/>
    </row>
    <row r="44" spans="1:15" ht="14.25" customHeight="1">
      <c r="A44" s="182"/>
      <c r="B44" s="218"/>
      <c r="C44" s="192" t="s">
        <v>996</v>
      </c>
      <c r="D44" s="193"/>
      <c r="E44" s="191"/>
      <c r="F44" s="460"/>
      <c r="G44" s="544">
        <f t="shared" ref="G44:G45" si="9">SUM(D44*F44)</f>
        <v>0</v>
      </c>
      <c r="H44" s="478"/>
      <c r="I44" s="463"/>
      <c r="J44" s="464"/>
      <c r="K44" s="499"/>
    </row>
    <row r="45" spans="1:15" ht="14.25" customHeight="1">
      <c r="A45" s="57"/>
      <c r="B45" s="292" t="s">
        <v>993</v>
      </c>
      <c r="C45" s="46" t="s">
        <v>995</v>
      </c>
      <c r="D45" s="47">
        <v>7.6</v>
      </c>
      <c r="E45" s="45" t="s">
        <v>994</v>
      </c>
      <c r="F45" s="466">
        <f>ROUND((I44+I45)/1,-1)</f>
        <v>990</v>
      </c>
      <c r="G45" s="520">
        <f t="shared" si="9"/>
        <v>7524</v>
      </c>
      <c r="H45" s="456" t="s">
        <v>1007</v>
      </c>
      <c r="I45" s="468">
        <v>990</v>
      </c>
      <c r="J45" s="512" t="s">
        <v>1008</v>
      </c>
      <c r="K45" s="475"/>
    </row>
    <row r="46" spans="1:15" ht="14.25" customHeight="1">
      <c r="A46" s="335"/>
      <c r="B46" s="408"/>
      <c r="C46" s="335"/>
      <c r="D46" s="368"/>
      <c r="E46" s="156"/>
      <c r="F46" s="460"/>
      <c r="G46" s="544"/>
      <c r="H46" s="483" t="s">
        <v>1348</v>
      </c>
      <c r="I46" s="536">
        <v>350</v>
      </c>
      <c r="J46" s="537"/>
      <c r="K46" s="538"/>
    </row>
    <row r="47" spans="1:15" ht="14.25" customHeight="1">
      <c r="A47" s="57"/>
      <c r="B47" s="292" t="s">
        <v>289</v>
      </c>
      <c r="C47" s="57" t="s">
        <v>292</v>
      </c>
      <c r="D47" s="342">
        <v>124</v>
      </c>
      <c r="E47" s="65" t="s">
        <v>81</v>
      </c>
      <c r="F47" s="466">
        <f>ROUND((I46+J46+I47+J47)/2,-1)</f>
        <v>350</v>
      </c>
      <c r="G47" s="520">
        <f t="shared" ref="G47" si="10">SUM(D47*F47)</f>
        <v>43400</v>
      </c>
      <c r="H47" s="456" t="s">
        <v>518</v>
      </c>
      <c r="I47" s="468">
        <v>340</v>
      </c>
      <c r="J47" s="469"/>
      <c r="K47" s="475"/>
    </row>
    <row r="48" spans="1:15" ht="14.25" customHeight="1">
      <c r="A48" s="59"/>
      <c r="B48" s="394"/>
      <c r="C48" s="79" t="s">
        <v>990</v>
      </c>
      <c r="D48" s="88"/>
      <c r="E48" s="42"/>
      <c r="F48" s="570"/>
      <c r="G48" s="571">
        <f t="shared" ref="G48:G51" si="11">SUM(D48*F48)</f>
        <v>0</v>
      </c>
      <c r="H48" s="478" t="s">
        <v>374</v>
      </c>
      <c r="I48" s="563"/>
      <c r="J48" s="472"/>
      <c r="K48" s="572"/>
    </row>
    <row r="49" spans="1:11" ht="14.25" customHeight="1">
      <c r="A49" s="57"/>
      <c r="B49" s="292" t="s">
        <v>874</v>
      </c>
      <c r="C49" s="46" t="s">
        <v>992</v>
      </c>
      <c r="D49" s="47">
        <v>38.4</v>
      </c>
      <c r="E49" s="65" t="s">
        <v>81</v>
      </c>
      <c r="F49" s="416">
        <f>SUM(代価表!G365)</f>
        <v>2450</v>
      </c>
      <c r="G49" s="445">
        <f t="shared" si="11"/>
        <v>94080</v>
      </c>
      <c r="H49" s="456"/>
      <c r="I49" s="568"/>
      <c r="J49" s="458"/>
      <c r="K49" s="569"/>
    </row>
    <row r="50" spans="1:11" ht="14.25" customHeight="1">
      <c r="A50" s="59"/>
      <c r="B50" s="394"/>
      <c r="C50" s="79" t="s">
        <v>991</v>
      </c>
      <c r="D50" s="88"/>
      <c r="E50" s="42"/>
      <c r="F50" s="570"/>
      <c r="G50" s="571">
        <f t="shared" si="11"/>
        <v>0</v>
      </c>
      <c r="H50" s="478" t="s">
        <v>376</v>
      </c>
      <c r="I50" s="563"/>
      <c r="J50" s="472"/>
      <c r="K50" s="572"/>
    </row>
    <row r="51" spans="1:11" ht="14.25" customHeight="1">
      <c r="A51" s="57"/>
      <c r="B51" s="292" t="s">
        <v>873</v>
      </c>
      <c r="C51" s="46" t="s">
        <v>992</v>
      </c>
      <c r="D51" s="47">
        <v>20.7</v>
      </c>
      <c r="E51" s="65" t="s">
        <v>81</v>
      </c>
      <c r="F51" s="416">
        <f>SUM(代価表!G377)</f>
        <v>2690</v>
      </c>
      <c r="G51" s="445">
        <f t="shared" si="11"/>
        <v>55683</v>
      </c>
      <c r="H51" s="456"/>
      <c r="I51" s="568"/>
      <c r="J51" s="458"/>
      <c r="K51" s="569"/>
    </row>
    <row r="52" spans="1:11" ht="14.25" customHeight="1">
      <c r="A52" s="59"/>
      <c r="B52" s="79" t="s">
        <v>293</v>
      </c>
      <c r="C52" s="79" t="s">
        <v>876</v>
      </c>
      <c r="D52" s="88"/>
      <c r="E52" s="3"/>
      <c r="F52" s="570"/>
      <c r="G52" s="571">
        <f t="shared" ref="G52:G53" si="12">SUM(D52*F52)</f>
        <v>0</v>
      </c>
      <c r="H52" s="478" t="s">
        <v>377</v>
      </c>
      <c r="I52" s="563"/>
      <c r="J52" s="472"/>
      <c r="K52" s="572"/>
    </row>
    <row r="53" spans="1:11" ht="14.25" customHeight="1">
      <c r="A53" s="57"/>
      <c r="B53" s="46" t="s">
        <v>875</v>
      </c>
      <c r="C53" s="46" t="s">
        <v>877</v>
      </c>
      <c r="D53" s="47">
        <v>308</v>
      </c>
      <c r="E53" s="6" t="s">
        <v>83</v>
      </c>
      <c r="F53" s="416">
        <f>SUM(代価表!G389)</f>
        <v>1680</v>
      </c>
      <c r="G53" s="445">
        <f t="shared" si="12"/>
        <v>517440</v>
      </c>
      <c r="H53" s="456"/>
      <c r="I53" s="568"/>
      <c r="J53" s="458"/>
      <c r="K53" s="569"/>
    </row>
    <row r="54" spans="1:11" ht="14.25" customHeight="1">
      <c r="A54" s="59"/>
      <c r="B54" s="79" t="s">
        <v>294</v>
      </c>
      <c r="C54" s="79" t="s">
        <v>878</v>
      </c>
      <c r="D54" s="88"/>
      <c r="E54" s="3"/>
      <c r="F54" s="570"/>
      <c r="G54" s="571">
        <f t="shared" ref="G54:G59" si="13">SUM(D54*F54)</f>
        <v>0</v>
      </c>
      <c r="H54" s="478" t="s">
        <v>378</v>
      </c>
      <c r="I54" s="563"/>
      <c r="J54" s="472"/>
      <c r="K54" s="572"/>
    </row>
    <row r="55" spans="1:11" ht="14.25" customHeight="1">
      <c r="A55" s="57"/>
      <c r="B55" s="46" t="s">
        <v>875</v>
      </c>
      <c r="C55" s="46" t="s">
        <v>877</v>
      </c>
      <c r="D55" s="47">
        <v>1372</v>
      </c>
      <c r="E55" s="6" t="s">
        <v>83</v>
      </c>
      <c r="F55" s="416">
        <f>SUM(代価表!G401)</f>
        <v>2070</v>
      </c>
      <c r="G55" s="445">
        <f t="shared" si="13"/>
        <v>2840040</v>
      </c>
      <c r="H55" s="456"/>
      <c r="I55" s="568"/>
      <c r="J55" s="458"/>
      <c r="K55" s="569"/>
    </row>
    <row r="56" spans="1:11" ht="14.25" customHeight="1">
      <c r="A56" s="59"/>
      <c r="B56" s="79" t="s">
        <v>295</v>
      </c>
      <c r="C56" s="79" t="s">
        <v>876</v>
      </c>
      <c r="D56" s="88"/>
      <c r="E56" s="3"/>
      <c r="F56" s="570"/>
      <c r="G56" s="571">
        <f t="shared" si="13"/>
        <v>0</v>
      </c>
      <c r="H56" s="478" t="s">
        <v>1012</v>
      </c>
      <c r="I56" s="563"/>
      <c r="J56" s="472"/>
      <c r="K56" s="572"/>
    </row>
    <row r="57" spans="1:11" ht="14.25" customHeight="1">
      <c r="A57" s="57"/>
      <c r="B57" s="46" t="s">
        <v>879</v>
      </c>
      <c r="C57" s="46" t="s">
        <v>877</v>
      </c>
      <c r="D57" s="47">
        <v>47.3</v>
      </c>
      <c r="E57" s="6" t="s">
        <v>83</v>
      </c>
      <c r="F57" s="416">
        <f>SUM(代価表!G413)</f>
        <v>2090</v>
      </c>
      <c r="G57" s="445">
        <f t="shared" si="13"/>
        <v>98857</v>
      </c>
      <c r="H57" s="456"/>
      <c r="I57" s="568"/>
      <c r="J57" s="458"/>
      <c r="K57" s="569"/>
    </row>
    <row r="58" spans="1:11" ht="14.25" customHeight="1">
      <c r="A58" s="59"/>
      <c r="B58" s="79" t="s">
        <v>296</v>
      </c>
      <c r="C58" s="79" t="s">
        <v>880</v>
      </c>
      <c r="D58" s="88"/>
      <c r="E58" s="3"/>
      <c r="F58" s="570"/>
      <c r="G58" s="571">
        <f t="shared" si="13"/>
        <v>0</v>
      </c>
      <c r="H58" s="478" t="s">
        <v>407</v>
      </c>
      <c r="I58" s="563"/>
      <c r="J58" s="472"/>
      <c r="K58" s="572"/>
    </row>
    <row r="59" spans="1:11" ht="14.25" customHeight="1">
      <c r="A59" s="57"/>
      <c r="B59" s="46" t="s">
        <v>879</v>
      </c>
      <c r="C59" s="46" t="s">
        <v>877</v>
      </c>
      <c r="D59" s="47">
        <v>92.1</v>
      </c>
      <c r="E59" s="6" t="s">
        <v>83</v>
      </c>
      <c r="F59" s="416">
        <f>SUM(代価表!G427)</f>
        <v>3560</v>
      </c>
      <c r="G59" s="445">
        <f t="shared" si="13"/>
        <v>327876</v>
      </c>
      <c r="H59" s="456"/>
      <c r="I59" s="568"/>
      <c r="J59" s="458"/>
      <c r="K59" s="569"/>
    </row>
    <row r="60" spans="1:11" ht="14.25" customHeight="1">
      <c r="A60" s="59"/>
      <c r="B60" s="394" t="s">
        <v>298</v>
      </c>
      <c r="C60" s="59"/>
      <c r="D60" s="341"/>
      <c r="E60" s="3"/>
      <c r="F60" s="460"/>
      <c r="G60" s="544"/>
      <c r="H60" s="478" t="s">
        <v>1349</v>
      </c>
      <c r="I60" s="463">
        <v>9220</v>
      </c>
      <c r="J60" s="464"/>
      <c r="K60" s="499"/>
    </row>
    <row r="61" spans="1:11" ht="14.25" customHeight="1">
      <c r="A61" s="57"/>
      <c r="B61" s="292" t="s">
        <v>881</v>
      </c>
      <c r="C61" s="46" t="s">
        <v>847</v>
      </c>
      <c r="D61" s="342">
        <v>89.7</v>
      </c>
      <c r="E61" s="6" t="s">
        <v>83</v>
      </c>
      <c r="F61" s="466">
        <f>ROUND((I60+J60+I61+J61)/2,-1)</f>
        <v>8310</v>
      </c>
      <c r="G61" s="520">
        <f t="shared" ref="G61" si="14">SUM(D61*F61)</f>
        <v>745407</v>
      </c>
      <c r="H61" s="456" t="s">
        <v>538</v>
      </c>
      <c r="I61" s="468">
        <v>7390</v>
      </c>
      <c r="J61" s="469"/>
      <c r="K61" s="475"/>
    </row>
    <row r="62" spans="1:11" ht="14.25" customHeight="1">
      <c r="A62" s="59"/>
      <c r="B62" s="394" t="s">
        <v>299</v>
      </c>
      <c r="C62" s="79"/>
      <c r="D62" s="88"/>
      <c r="E62" s="89"/>
      <c r="F62" s="460"/>
      <c r="G62" s="498">
        <f t="shared" ref="G62:G63" si="15">SUM(D62*F62)</f>
        <v>0</v>
      </c>
      <c r="H62" s="478" t="s">
        <v>514</v>
      </c>
      <c r="I62" s="463">
        <v>1240</v>
      </c>
      <c r="J62" s="561" t="s">
        <v>997</v>
      </c>
      <c r="K62" s="499"/>
    </row>
    <row r="63" spans="1:11" ht="14.25" customHeight="1">
      <c r="A63" s="57"/>
      <c r="B63" s="292" t="s">
        <v>882</v>
      </c>
      <c r="C63" s="46" t="s">
        <v>888</v>
      </c>
      <c r="D63" s="47">
        <v>334</v>
      </c>
      <c r="E63" s="45" t="s">
        <v>83</v>
      </c>
      <c r="F63" s="466">
        <f>ROUND((I62+I63)/1,-1)</f>
        <v>1240</v>
      </c>
      <c r="G63" s="445">
        <f t="shared" si="15"/>
        <v>414160</v>
      </c>
      <c r="H63" s="456"/>
      <c r="I63" s="480"/>
      <c r="J63" s="469"/>
      <c r="K63" s="475"/>
    </row>
    <row r="64" spans="1:11" ht="14.25" customHeight="1">
      <c r="A64" s="59"/>
      <c r="B64" s="394" t="s">
        <v>300</v>
      </c>
      <c r="C64" s="79"/>
      <c r="D64" s="88"/>
      <c r="E64" s="89"/>
      <c r="F64" s="460"/>
      <c r="G64" s="498">
        <f t="shared" ref="G64:G69" si="16">SUM(D64*F64)</f>
        <v>0</v>
      </c>
      <c r="H64" s="478" t="s">
        <v>514</v>
      </c>
      <c r="I64" s="463">
        <v>1240</v>
      </c>
      <c r="J64" s="561" t="s">
        <v>997</v>
      </c>
      <c r="K64" s="499"/>
    </row>
    <row r="65" spans="1:15" ht="14.25" customHeight="1">
      <c r="A65" s="57"/>
      <c r="B65" s="292" t="s">
        <v>883</v>
      </c>
      <c r="C65" s="46" t="s">
        <v>889</v>
      </c>
      <c r="D65" s="47">
        <v>150</v>
      </c>
      <c r="E65" s="45" t="s">
        <v>83</v>
      </c>
      <c r="F65" s="466">
        <f>ROUND((I64+I65)/1,-1)</f>
        <v>1240</v>
      </c>
      <c r="G65" s="445">
        <f t="shared" si="16"/>
        <v>186000</v>
      </c>
      <c r="H65" s="456"/>
      <c r="I65" s="480"/>
      <c r="J65" s="469"/>
      <c r="K65" s="475"/>
    </row>
    <row r="66" spans="1:15" ht="14.25" customHeight="1">
      <c r="A66" s="59"/>
      <c r="B66" s="394" t="s">
        <v>301</v>
      </c>
      <c r="C66" s="79" t="s">
        <v>887</v>
      </c>
      <c r="D66" s="88"/>
      <c r="E66" s="89"/>
      <c r="F66" s="460"/>
      <c r="G66" s="498">
        <f t="shared" si="16"/>
        <v>0</v>
      </c>
      <c r="H66" s="478" t="s">
        <v>514</v>
      </c>
      <c r="I66" s="463">
        <v>1240</v>
      </c>
      <c r="J66" s="561" t="s">
        <v>997</v>
      </c>
      <c r="K66" s="499"/>
    </row>
    <row r="67" spans="1:15" ht="14.25" customHeight="1">
      <c r="A67" s="57"/>
      <c r="B67" s="292" t="s">
        <v>884</v>
      </c>
      <c r="C67" s="46" t="s">
        <v>890</v>
      </c>
      <c r="D67" s="47">
        <v>177</v>
      </c>
      <c r="E67" s="45" t="s">
        <v>83</v>
      </c>
      <c r="F67" s="466">
        <f>ROUND((I66+I67)/1,-1)</f>
        <v>1240</v>
      </c>
      <c r="G67" s="445">
        <f t="shared" si="16"/>
        <v>219480</v>
      </c>
      <c r="H67" s="456"/>
      <c r="I67" s="480"/>
      <c r="J67" s="469"/>
      <c r="K67" s="475"/>
    </row>
    <row r="68" spans="1:15" ht="14.25" customHeight="1">
      <c r="A68" s="59"/>
      <c r="B68" s="394" t="s">
        <v>885</v>
      </c>
      <c r="C68" s="79"/>
      <c r="D68" s="88"/>
      <c r="E68" s="89"/>
      <c r="F68" s="460"/>
      <c r="G68" s="498">
        <f t="shared" si="16"/>
        <v>0</v>
      </c>
      <c r="H68" s="478" t="s">
        <v>514</v>
      </c>
      <c r="I68" s="463">
        <v>1240</v>
      </c>
      <c r="J68" s="561" t="s">
        <v>997</v>
      </c>
      <c r="K68" s="499"/>
    </row>
    <row r="69" spans="1:15" ht="14.25" customHeight="1">
      <c r="A69" s="57"/>
      <c r="B69" s="292" t="s">
        <v>886</v>
      </c>
      <c r="C69" s="46" t="s">
        <v>891</v>
      </c>
      <c r="D69" s="47">
        <v>5.0999999999999996</v>
      </c>
      <c r="E69" s="45" t="s">
        <v>83</v>
      </c>
      <c r="F69" s="466">
        <f>ROUND((I68+I69)/1,-1)</f>
        <v>1240</v>
      </c>
      <c r="G69" s="445">
        <f t="shared" si="16"/>
        <v>6324</v>
      </c>
      <c r="H69" s="456"/>
      <c r="I69" s="480"/>
      <c r="J69" s="469"/>
      <c r="K69" s="475"/>
    </row>
    <row r="70" spans="1:15" s="21" customFormat="1" ht="14.25" customHeight="1">
      <c r="A70" s="191"/>
      <c r="B70" s="304" t="s">
        <v>1251</v>
      </c>
      <c r="C70" s="204"/>
      <c r="D70" s="124"/>
      <c r="E70" s="3"/>
      <c r="F70" s="460"/>
      <c r="G70" s="544"/>
      <c r="H70" s="478" t="s">
        <v>1346</v>
      </c>
      <c r="I70" s="463">
        <v>1830</v>
      </c>
      <c r="J70" s="464"/>
      <c r="K70" s="499"/>
      <c r="M70" s="108"/>
      <c r="O70" s="108"/>
    </row>
    <row r="71" spans="1:15" s="21" customFormat="1" ht="14.25" customHeight="1">
      <c r="A71" s="45"/>
      <c r="B71" s="4" t="s">
        <v>1252</v>
      </c>
      <c r="C71" s="205" t="s">
        <v>850</v>
      </c>
      <c r="D71" s="31">
        <v>256</v>
      </c>
      <c r="E71" s="6" t="s">
        <v>83</v>
      </c>
      <c r="F71" s="466">
        <f>ROUND((I70+J70+I71+J71)/2,-1)</f>
        <v>1760</v>
      </c>
      <c r="G71" s="520">
        <f t="shared" ref="G71" si="17">SUM(D71*F71)</f>
        <v>450560</v>
      </c>
      <c r="H71" s="456" t="s">
        <v>489</v>
      </c>
      <c r="I71" s="468">
        <v>1680</v>
      </c>
      <c r="J71" s="469"/>
      <c r="K71" s="475"/>
      <c r="M71" s="108"/>
      <c r="O71" s="108"/>
    </row>
    <row r="72" spans="1:15" ht="14.25" customHeight="1">
      <c r="A72" s="59"/>
      <c r="B72" s="133" t="s">
        <v>308</v>
      </c>
      <c r="C72" s="133" t="s">
        <v>894</v>
      </c>
      <c r="D72" s="88"/>
      <c r="E72" s="3"/>
      <c r="F72" s="504"/>
      <c r="G72" s="518">
        <f t="shared" ref="G72:G73" si="18">SUM(D72*F72)</f>
        <v>0</v>
      </c>
      <c r="H72" s="478" t="s">
        <v>1346</v>
      </c>
      <c r="I72" s="463">
        <v>3030</v>
      </c>
      <c r="J72" s="464"/>
      <c r="K72" s="499"/>
    </row>
    <row r="73" spans="1:15" ht="14.25" customHeight="1">
      <c r="A73" s="57"/>
      <c r="B73" s="46" t="s">
        <v>893</v>
      </c>
      <c r="C73" s="46" t="s">
        <v>895</v>
      </c>
      <c r="D73" s="47">
        <v>319</v>
      </c>
      <c r="E73" s="6" t="s">
        <v>83</v>
      </c>
      <c r="F73" s="466">
        <f>ROUND((I72+J72+I73+J73)/1,-1)</f>
        <v>3030</v>
      </c>
      <c r="G73" s="520">
        <f t="shared" si="18"/>
        <v>966570</v>
      </c>
      <c r="H73" s="573"/>
      <c r="I73" s="468"/>
      <c r="J73" s="474"/>
      <c r="K73" s="475"/>
    </row>
    <row r="74" spans="1:15" ht="14.25" customHeight="1">
      <c r="A74" s="182"/>
      <c r="B74" s="79" t="s">
        <v>309</v>
      </c>
      <c r="C74" s="79"/>
      <c r="D74" s="88"/>
      <c r="E74" s="3"/>
      <c r="F74" s="460"/>
      <c r="G74" s="544"/>
      <c r="H74" s="478" t="s">
        <v>1349</v>
      </c>
      <c r="I74" s="463">
        <v>1480</v>
      </c>
      <c r="J74" s="464"/>
      <c r="K74" s="499"/>
    </row>
    <row r="75" spans="1:15" ht="14.25" customHeight="1">
      <c r="A75" s="57"/>
      <c r="B75" s="46" t="s">
        <v>897</v>
      </c>
      <c r="C75" s="46" t="s">
        <v>896</v>
      </c>
      <c r="D75" s="47">
        <v>38.299999999999997</v>
      </c>
      <c r="E75" s="6" t="s">
        <v>83</v>
      </c>
      <c r="F75" s="466">
        <f>ROUND((I74+J74+I75+J75)/2,-1)</f>
        <v>1590</v>
      </c>
      <c r="G75" s="520">
        <f t="shared" ref="G75" si="19">SUM(D75*F75)</f>
        <v>60897</v>
      </c>
      <c r="H75" s="456" t="s">
        <v>543</v>
      </c>
      <c r="I75" s="468">
        <v>1690</v>
      </c>
      <c r="J75" s="469"/>
      <c r="K75" s="475"/>
    </row>
    <row r="76" spans="1:15" ht="14.25" customHeight="1">
      <c r="A76" s="335"/>
      <c r="B76" s="79" t="s">
        <v>310</v>
      </c>
      <c r="C76" s="203" t="s">
        <v>847</v>
      </c>
      <c r="D76" s="341"/>
      <c r="E76" s="3"/>
      <c r="F76" s="460"/>
      <c r="G76" s="544"/>
      <c r="H76" s="478" t="s">
        <v>1345</v>
      </c>
      <c r="I76" s="463">
        <v>2200</v>
      </c>
      <c r="J76" s="464"/>
      <c r="K76" s="499"/>
    </row>
    <row r="77" spans="1:15" ht="14.25" customHeight="1">
      <c r="A77" s="57"/>
      <c r="B77" s="46" t="s">
        <v>898</v>
      </c>
      <c r="C77" s="205" t="s">
        <v>848</v>
      </c>
      <c r="D77" s="342">
        <v>40.9</v>
      </c>
      <c r="E77" s="6" t="s">
        <v>83</v>
      </c>
      <c r="F77" s="466">
        <f>ROUND((I76+J76+I77+J77)/2,-1)</f>
        <v>2330</v>
      </c>
      <c r="G77" s="520">
        <f t="shared" ref="G77:G81" si="20">SUM(D77*F77)</f>
        <v>95297</v>
      </c>
      <c r="H77" s="456" t="s">
        <v>485</v>
      </c>
      <c r="I77" s="468">
        <v>2460</v>
      </c>
      <c r="J77" s="469"/>
      <c r="K77" s="475"/>
    </row>
    <row r="78" spans="1:15" ht="14.25" customHeight="1">
      <c r="A78" s="59"/>
      <c r="B78" s="394"/>
      <c r="C78" s="59" t="s">
        <v>900</v>
      </c>
      <c r="D78" s="341"/>
      <c r="E78" s="3"/>
      <c r="F78" s="460"/>
      <c r="G78" s="544">
        <f t="shared" si="20"/>
        <v>0</v>
      </c>
      <c r="H78" s="478" t="s">
        <v>1346</v>
      </c>
      <c r="I78" s="463">
        <v>570</v>
      </c>
      <c r="J78" s="574" t="s">
        <v>905</v>
      </c>
      <c r="K78" s="496"/>
    </row>
    <row r="79" spans="1:15" ht="14.25" customHeight="1">
      <c r="A79" s="57"/>
      <c r="B79" s="292" t="s">
        <v>899</v>
      </c>
      <c r="C79" s="57" t="s">
        <v>901</v>
      </c>
      <c r="D79" s="342">
        <v>542</v>
      </c>
      <c r="E79" s="6" t="s">
        <v>81</v>
      </c>
      <c r="F79" s="466">
        <f>ROUND((I78+I79)/1,-1)</f>
        <v>570</v>
      </c>
      <c r="G79" s="520">
        <f t="shared" si="20"/>
        <v>308940</v>
      </c>
      <c r="H79" s="456"/>
      <c r="I79" s="468"/>
      <c r="J79" s="469"/>
      <c r="K79" s="459"/>
    </row>
    <row r="80" spans="1:15" ht="14.25" customHeight="1">
      <c r="A80" s="59"/>
      <c r="B80" s="394"/>
      <c r="C80" s="203"/>
      <c r="D80" s="88"/>
      <c r="E80" s="3"/>
      <c r="F80" s="460"/>
      <c r="G80" s="544">
        <f t="shared" si="20"/>
        <v>0</v>
      </c>
      <c r="H80" s="478" t="s">
        <v>1346</v>
      </c>
      <c r="I80" s="463">
        <v>900</v>
      </c>
      <c r="J80" s="464" t="s">
        <v>906</v>
      </c>
      <c r="K80" s="499"/>
    </row>
    <row r="81" spans="1:12" ht="14.25" customHeight="1">
      <c r="A81" s="57"/>
      <c r="B81" s="292" t="s">
        <v>902</v>
      </c>
      <c r="C81" s="205" t="s">
        <v>903</v>
      </c>
      <c r="D81" s="47">
        <v>6.6</v>
      </c>
      <c r="E81" s="6" t="s">
        <v>81</v>
      </c>
      <c r="F81" s="466">
        <f>ROUND((I80+I81)/1,-1)</f>
        <v>900</v>
      </c>
      <c r="G81" s="520">
        <f t="shared" si="20"/>
        <v>5940</v>
      </c>
      <c r="H81" s="456"/>
      <c r="I81" s="480"/>
      <c r="J81" s="469"/>
      <c r="K81" s="475"/>
    </row>
    <row r="82" spans="1:12" ht="14.25" customHeight="1">
      <c r="A82" s="59"/>
      <c r="B82" s="59"/>
      <c r="C82" s="59"/>
      <c r="D82" s="341"/>
      <c r="E82" s="42"/>
      <c r="F82" s="529"/>
      <c r="G82" s="443"/>
      <c r="H82" s="515"/>
      <c r="I82" s="490"/>
      <c r="J82" s="490"/>
      <c r="K82" s="491"/>
    </row>
    <row r="83" spans="1:12" ht="14.25" customHeight="1">
      <c r="A83" s="57"/>
      <c r="B83" s="101" t="s">
        <v>57</v>
      </c>
      <c r="C83" s="57"/>
      <c r="D83" s="342"/>
      <c r="E83" s="65"/>
      <c r="F83" s="165"/>
      <c r="G83" s="445">
        <f>SUM(G25,G27,G29,G31,G33,G35,G37,G39,G41,G43,G45,G47,G49,G51,G53,G55,G57,G59,G61,G63,G65,G67,G69,G73,G75,G71,G77,G79,G81)</f>
        <v>11386912</v>
      </c>
      <c r="H83" s="456"/>
      <c r="I83" s="487"/>
      <c r="J83" s="469"/>
      <c r="K83" s="470"/>
      <c r="L83" s="90">
        <f>SUM(G24:G82)</f>
        <v>11386912</v>
      </c>
    </row>
    <row r="84" spans="1:12" ht="14.25" customHeight="1">
      <c r="A84" s="59"/>
      <c r="B84" s="79"/>
      <c r="C84" s="79"/>
      <c r="D84" s="88"/>
      <c r="E84" s="89"/>
      <c r="F84" s="488"/>
      <c r="G84" s="498">
        <f t="shared" ref="G84:G91" si="21">SUM(D84*F84)</f>
        <v>0</v>
      </c>
      <c r="H84" s="493"/>
      <c r="I84" s="558"/>
      <c r="J84" s="495"/>
      <c r="K84" s="496"/>
    </row>
    <row r="85" spans="1:12" ht="14.25" customHeight="1">
      <c r="A85" s="57"/>
      <c r="B85" s="46"/>
      <c r="C85" s="46"/>
      <c r="D85" s="47"/>
      <c r="E85" s="45"/>
      <c r="F85" s="49"/>
      <c r="G85" s="226">
        <f t="shared" si="21"/>
        <v>0</v>
      </c>
      <c r="H85" s="67"/>
      <c r="I85" s="125"/>
      <c r="J85" s="24"/>
      <c r="K85" s="98"/>
    </row>
    <row r="86" spans="1:12" ht="14.25" customHeight="1">
      <c r="A86" s="59"/>
      <c r="B86" s="79"/>
      <c r="C86" s="79"/>
      <c r="D86" s="88"/>
      <c r="E86" s="89"/>
      <c r="F86" s="52"/>
      <c r="G86" s="184">
        <f t="shared" si="21"/>
        <v>0</v>
      </c>
      <c r="H86" s="58"/>
      <c r="I86" s="359"/>
      <c r="J86" s="23"/>
      <c r="K86" s="33"/>
    </row>
    <row r="87" spans="1:12" ht="14.25" customHeight="1">
      <c r="A87" s="57"/>
      <c r="B87" s="46"/>
      <c r="C87" s="46"/>
      <c r="D87" s="47"/>
      <c r="E87" s="45"/>
      <c r="F87" s="49"/>
      <c r="G87" s="226">
        <f t="shared" si="21"/>
        <v>0</v>
      </c>
      <c r="H87" s="67"/>
      <c r="I87" s="125"/>
      <c r="J87" s="24"/>
      <c r="K87" s="98"/>
    </row>
    <row r="88" spans="1:12" ht="14.25" customHeight="1">
      <c r="A88" s="59"/>
      <c r="B88" s="79"/>
      <c r="C88" s="79"/>
      <c r="D88" s="88"/>
      <c r="E88" s="89"/>
      <c r="F88" s="52"/>
      <c r="G88" s="184">
        <f t="shared" si="21"/>
        <v>0</v>
      </c>
      <c r="H88" s="58"/>
      <c r="I88" s="359"/>
      <c r="J88" s="23"/>
      <c r="K88" s="33"/>
    </row>
    <row r="89" spans="1:12" ht="14.25" customHeight="1">
      <c r="A89" s="57"/>
      <c r="B89" s="46"/>
      <c r="C89" s="46"/>
      <c r="D89" s="47"/>
      <c r="E89" s="45"/>
      <c r="F89" s="49"/>
      <c r="G89" s="226">
        <f t="shared" si="21"/>
        <v>0</v>
      </c>
      <c r="H89" s="67"/>
      <c r="I89" s="125"/>
      <c r="J89" s="24"/>
      <c r="K89" s="98"/>
    </row>
    <row r="90" spans="1:12" ht="14.25" customHeight="1">
      <c r="A90" s="59"/>
      <c r="B90" s="79"/>
      <c r="C90" s="79"/>
      <c r="D90" s="88"/>
      <c r="E90" s="89"/>
      <c r="F90" s="52"/>
      <c r="G90" s="184">
        <f t="shared" si="21"/>
        <v>0</v>
      </c>
      <c r="H90" s="58"/>
      <c r="I90" s="359"/>
      <c r="J90" s="23"/>
      <c r="K90" s="33"/>
    </row>
    <row r="91" spans="1:12" ht="14.25" customHeight="1">
      <c r="A91" s="57"/>
      <c r="B91" s="46"/>
      <c r="C91" s="46"/>
      <c r="D91" s="47"/>
      <c r="E91" s="45"/>
      <c r="F91" s="49"/>
      <c r="G91" s="226">
        <f t="shared" si="21"/>
        <v>0</v>
      </c>
      <c r="H91" s="67"/>
      <c r="I91" s="125"/>
      <c r="J91" s="24"/>
      <c r="K91" s="98"/>
    </row>
    <row r="92" spans="1:12" ht="14.25" customHeight="1">
      <c r="A92" s="59"/>
      <c r="B92" s="79"/>
      <c r="C92" s="79"/>
      <c r="D92" s="88"/>
      <c r="E92" s="89"/>
      <c r="F92" s="52"/>
      <c r="G92" s="184">
        <f t="shared" ref="G92:G103" si="22">SUM(D92*F92)</f>
        <v>0</v>
      </c>
      <c r="H92" s="58"/>
      <c r="I92" s="359"/>
      <c r="J92" s="23"/>
      <c r="K92" s="33"/>
    </row>
    <row r="93" spans="1:12" ht="14.25" customHeight="1">
      <c r="A93" s="57"/>
      <c r="B93" s="46"/>
      <c r="C93" s="46"/>
      <c r="D93" s="47"/>
      <c r="E93" s="45"/>
      <c r="F93" s="49"/>
      <c r="G93" s="226">
        <f t="shared" si="22"/>
        <v>0</v>
      </c>
      <c r="H93" s="67"/>
      <c r="I93" s="125"/>
      <c r="J93" s="24"/>
      <c r="K93" s="98"/>
    </row>
    <row r="94" spans="1:12" ht="14.25" customHeight="1">
      <c r="A94" s="59"/>
      <c r="B94" s="79"/>
      <c r="C94" s="79"/>
      <c r="D94" s="88"/>
      <c r="E94" s="89"/>
      <c r="F94" s="52"/>
      <c r="G94" s="184">
        <f t="shared" si="22"/>
        <v>0</v>
      </c>
      <c r="H94" s="58"/>
      <c r="I94" s="359"/>
      <c r="J94" s="23"/>
      <c r="K94" s="33"/>
    </row>
    <row r="95" spans="1:12" ht="14.25" customHeight="1">
      <c r="A95" s="57"/>
      <c r="B95" s="46"/>
      <c r="C95" s="46"/>
      <c r="D95" s="47"/>
      <c r="E95" s="45"/>
      <c r="F95" s="49"/>
      <c r="G95" s="226">
        <f t="shared" si="22"/>
        <v>0</v>
      </c>
      <c r="H95" s="67"/>
      <c r="I95" s="125"/>
      <c r="J95" s="24"/>
      <c r="K95" s="98"/>
    </row>
    <row r="96" spans="1:12" ht="14.25" customHeight="1">
      <c r="A96" s="59"/>
      <c r="B96" s="79"/>
      <c r="C96" s="79"/>
      <c r="D96" s="88"/>
      <c r="E96" s="89"/>
      <c r="F96" s="52"/>
      <c r="G96" s="184">
        <f t="shared" si="22"/>
        <v>0</v>
      </c>
      <c r="H96" s="58"/>
      <c r="I96" s="359"/>
      <c r="J96" s="23"/>
      <c r="K96" s="33"/>
    </row>
    <row r="97" spans="1:12" ht="14.25" customHeight="1">
      <c r="A97" s="57"/>
      <c r="B97" s="46"/>
      <c r="C97" s="46"/>
      <c r="D97" s="47"/>
      <c r="E97" s="45"/>
      <c r="F97" s="49"/>
      <c r="G97" s="226">
        <f t="shared" si="22"/>
        <v>0</v>
      </c>
      <c r="H97" s="67"/>
      <c r="I97" s="125"/>
      <c r="J97" s="24"/>
      <c r="K97" s="98"/>
    </row>
    <row r="98" spans="1:12" ht="14.25" customHeight="1">
      <c r="A98" s="59"/>
      <c r="B98" s="79"/>
      <c r="C98" s="79"/>
      <c r="D98" s="88"/>
      <c r="E98" s="89"/>
      <c r="F98" s="52"/>
      <c r="G98" s="184">
        <f t="shared" si="22"/>
        <v>0</v>
      </c>
      <c r="H98" s="58"/>
      <c r="I98" s="359"/>
      <c r="J98" s="23"/>
      <c r="K98" s="33"/>
    </row>
    <row r="99" spans="1:12" ht="14.25" customHeight="1">
      <c r="A99" s="57"/>
      <c r="B99" s="46"/>
      <c r="C99" s="46"/>
      <c r="D99" s="47"/>
      <c r="E99" s="45"/>
      <c r="F99" s="49"/>
      <c r="G99" s="226">
        <f t="shared" si="22"/>
        <v>0</v>
      </c>
      <c r="H99" s="67"/>
      <c r="I99" s="125"/>
      <c r="J99" s="24"/>
      <c r="K99" s="98"/>
    </row>
    <row r="100" spans="1:12" ht="14.25" customHeight="1">
      <c r="A100" s="59"/>
      <c r="B100" s="79"/>
      <c r="C100" s="79"/>
      <c r="D100" s="88"/>
      <c r="E100" s="89"/>
      <c r="F100" s="52"/>
      <c r="G100" s="184">
        <f t="shared" si="22"/>
        <v>0</v>
      </c>
      <c r="H100" s="58"/>
      <c r="I100" s="359"/>
      <c r="J100" s="23"/>
      <c r="K100" s="33"/>
    </row>
    <row r="101" spans="1:12" ht="14.25" customHeight="1">
      <c r="A101" s="57"/>
      <c r="B101" s="46"/>
      <c r="C101" s="46"/>
      <c r="D101" s="47"/>
      <c r="E101" s="45"/>
      <c r="F101" s="49"/>
      <c r="G101" s="226">
        <f t="shared" si="22"/>
        <v>0</v>
      </c>
      <c r="H101" s="67"/>
      <c r="I101" s="125"/>
      <c r="J101" s="24"/>
      <c r="K101" s="98"/>
    </row>
    <row r="102" spans="1:12" ht="14.25" customHeight="1">
      <c r="A102" s="59"/>
      <c r="B102" s="79"/>
      <c r="C102" s="79"/>
      <c r="D102" s="88"/>
      <c r="E102" s="89"/>
      <c r="F102" s="52"/>
      <c r="G102" s="184">
        <f t="shared" si="22"/>
        <v>0</v>
      </c>
      <c r="H102" s="58"/>
      <c r="I102" s="359"/>
      <c r="J102" s="23"/>
      <c r="K102" s="33"/>
    </row>
    <row r="103" spans="1:12" ht="14.25" customHeight="1">
      <c r="A103" s="57"/>
      <c r="B103" s="46"/>
      <c r="C103" s="46"/>
      <c r="D103" s="47"/>
      <c r="E103" s="45"/>
      <c r="F103" s="49"/>
      <c r="G103" s="226">
        <f t="shared" si="22"/>
        <v>0</v>
      </c>
      <c r="H103" s="67"/>
      <c r="I103" s="125"/>
      <c r="J103" s="24"/>
      <c r="K103" s="98"/>
    </row>
    <row r="104" spans="1:12" ht="14.25" customHeight="1">
      <c r="A104" s="59"/>
      <c r="B104" s="79"/>
      <c r="C104" s="79"/>
      <c r="D104" s="88"/>
      <c r="E104" s="89"/>
      <c r="F104" s="60"/>
      <c r="G104" s="231"/>
      <c r="H104" s="58"/>
      <c r="I104" s="359"/>
      <c r="J104" s="23"/>
      <c r="K104" s="33"/>
    </row>
    <row r="105" spans="1:12" ht="14.25" customHeight="1">
      <c r="A105" s="57"/>
      <c r="B105" s="45"/>
      <c r="C105" s="46"/>
      <c r="D105" s="47"/>
      <c r="E105" s="45"/>
      <c r="F105" s="61"/>
      <c r="G105" s="226"/>
      <c r="H105" s="67"/>
      <c r="I105" s="125"/>
      <c r="J105" s="24"/>
      <c r="K105" s="98"/>
      <c r="L105" s="90"/>
    </row>
    <row r="106" spans="1:12">
      <c r="D106" s="437"/>
      <c r="G106" s="108"/>
    </row>
    <row r="107" spans="1:12" ht="28.5" customHeight="1"/>
    <row r="108" spans="1:12" ht="28.5" customHeight="1"/>
    <row r="109" spans="1:12" ht="28.5" customHeight="1"/>
    <row r="110" spans="1:12" ht="28.5" customHeight="1"/>
    <row r="111" spans="1:12" ht="28.5" customHeight="1"/>
    <row r="112" spans="1: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</sheetData>
  <mergeCells count="1">
    <mergeCell ref="H1:K1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20" manualBreakCount="20">
    <brk id="35" max="10" man="1"/>
    <brk id="69" max="10" man="1"/>
    <brk id="108" max="10" man="1"/>
    <brk id="142" max="10" man="1"/>
    <brk id="176" max="10" man="1"/>
    <brk id="210" max="10" man="1"/>
    <brk id="244" max="10" man="1"/>
    <brk id="278" max="10" man="1"/>
    <brk id="312" max="10" man="1"/>
    <brk id="346" max="10" man="1"/>
    <brk id="380" max="10" man="1"/>
    <brk id="414" max="10" man="1"/>
    <brk id="448" max="10" man="1"/>
    <brk id="482" max="10" man="1"/>
    <brk id="516" max="10" man="1"/>
    <brk id="550" max="10" man="1"/>
    <brk id="584" max="10" man="1"/>
    <brk id="618" max="10" man="1"/>
    <brk id="652" max="10" man="1"/>
    <brk id="686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5"/>
  </sheetPr>
  <dimension ref="A1:Q103"/>
  <sheetViews>
    <sheetView showZeros="0" view="pageBreakPreview" topLeftCell="A78" zoomScale="85" zoomScaleNormal="100" zoomScaleSheetLayoutView="85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08" customWidth="1"/>
    <col min="8" max="8" width="6.875" style="21" customWidth="1"/>
    <col min="9" max="9" width="8.25" style="119" customWidth="1"/>
    <col min="10" max="10" width="2.625" style="28" customWidth="1"/>
    <col min="11" max="11" width="5" style="34" customWidth="1"/>
    <col min="12" max="12" width="14.25" style="28" customWidth="1"/>
    <col min="13" max="13" width="11" style="28" bestFit="1" customWidth="1"/>
    <col min="14" max="16384" width="9" style="28"/>
  </cols>
  <sheetData>
    <row r="1" spans="1:17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38" t="s">
        <v>12</v>
      </c>
      <c r="H1" s="706" t="s">
        <v>13</v>
      </c>
      <c r="I1" s="707"/>
      <c r="J1" s="707"/>
      <c r="K1" s="708"/>
      <c r="L1" s="21"/>
      <c r="M1" s="39"/>
      <c r="N1" s="21"/>
      <c r="O1" s="39"/>
      <c r="P1" s="21"/>
      <c r="Q1" s="21"/>
    </row>
    <row r="2" spans="1:17" s="41" customFormat="1" ht="14.25" customHeight="1">
      <c r="A2" s="42"/>
      <c r="B2" s="42"/>
      <c r="C2" s="42"/>
      <c r="D2" s="43"/>
      <c r="E2" s="42"/>
      <c r="F2" s="548"/>
      <c r="G2" s="549"/>
      <c r="H2" s="478"/>
      <c r="I2" s="639"/>
      <c r="J2" s="472"/>
      <c r="K2" s="551"/>
      <c r="L2" s="21"/>
      <c r="M2" s="39"/>
      <c r="N2" s="21"/>
      <c r="O2" s="716"/>
      <c r="P2" s="714"/>
      <c r="Q2" s="21"/>
    </row>
    <row r="3" spans="1:17" s="21" customFormat="1" ht="14.25" customHeight="1">
      <c r="A3" s="45" t="str">
        <f>Ⅰ!A25</f>
        <v>Ⅰ-10</v>
      </c>
      <c r="B3" s="46" t="str">
        <f>Ⅰ!B25</f>
        <v>ユニット及びその他</v>
      </c>
      <c r="C3" s="46" t="s">
        <v>16</v>
      </c>
      <c r="D3" s="47"/>
      <c r="E3" s="48"/>
      <c r="F3" s="416"/>
      <c r="G3" s="552">
        <f>ROUNDDOWN(D3*F3,0)</f>
        <v>0</v>
      </c>
      <c r="H3" s="456"/>
      <c r="I3" s="457"/>
      <c r="J3" s="458"/>
      <c r="K3" s="459"/>
      <c r="M3" s="39"/>
      <c r="O3" s="715"/>
      <c r="P3" s="715"/>
    </row>
    <row r="4" spans="1:17" s="21" customFormat="1" ht="14.25" customHeight="1">
      <c r="A4" s="59"/>
      <c r="B4" s="59"/>
      <c r="C4" s="192"/>
      <c r="D4" s="193"/>
      <c r="E4" s="3"/>
      <c r="F4" s="504"/>
      <c r="G4" s="505"/>
      <c r="H4" s="478"/>
      <c r="I4" s="463"/>
      <c r="J4" s="464"/>
      <c r="K4" s="499"/>
      <c r="M4" s="39"/>
      <c r="O4" s="39"/>
    </row>
    <row r="5" spans="1:17" s="21" customFormat="1" ht="14.25" customHeight="1">
      <c r="A5" s="12" t="s">
        <v>73</v>
      </c>
      <c r="B5" s="4" t="s">
        <v>247</v>
      </c>
      <c r="C5" s="46"/>
      <c r="D5" s="47"/>
      <c r="E5" s="6"/>
      <c r="F5" s="497"/>
      <c r="G5" s="467"/>
      <c r="H5" s="456"/>
      <c r="I5" s="468"/>
      <c r="J5" s="469"/>
      <c r="K5" s="475"/>
      <c r="M5" s="39"/>
      <c r="O5" s="39"/>
    </row>
    <row r="6" spans="1:17" s="21" customFormat="1" ht="14.25" customHeight="1">
      <c r="A6" s="396"/>
      <c r="B6" s="192"/>
      <c r="C6" s="247" t="s">
        <v>907</v>
      </c>
      <c r="D6" s="269"/>
      <c r="E6" s="185"/>
      <c r="F6" s="575"/>
      <c r="G6" s="571">
        <f t="shared" ref="G6:G7" si="0">SUM(D6*F6)</f>
        <v>0</v>
      </c>
      <c r="H6" s="478" t="s">
        <v>486</v>
      </c>
      <c r="I6" s="536"/>
      <c r="J6" s="537"/>
      <c r="K6" s="576"/>
      <c r="M6" s="39"/>
      <c r="O6" s="39"/>
    </row>
    <row r="7" spans="1:17" s="21" customFormat="1" ht="14.25" customHeight="1">
      <c r="A7" s="12"/>
      <c r="B7" s="46" t="s">
        <v>547</v>
      </c>
      <c r="C7" s="205" t="s">
        <v>908</v>
      </c>
      <c r="D7" s="31">
        <v>1</v>
      </c>
      <c r="E7" s="6" t="s">
        <v>66</v>
      </c>
      <c r="F7" s="398">
        <f>SUM(代価表!G865)</f>
        <v>24700</v>
      </c>
      <c r="G7" s="445">
        <f t="shared" si="0"/>
        <v>24700</v>
      </c>
      <c r="H7" s="456"/>
      <c r="I7" s="468"/>
      <c r="J7" s="521"/>
      <c r="K7" s="522"/>
      <c r="M7" s="39"/>
      <c r="O7" s="39"/>
    </row>
    <row r="8" spans="1:17" s="21" customFormat="1" ht="14.25" customHeight="1">
      <c r="A8" s="51"/>
      <c r="B8" s="183"/>
      <c r="C8" s="247" t="s">
        <v>907</v>
      </c>
      <c r="D8" s="124"/>
      <c r="E8" s="3"/>
      <c r="F8" s="517"/>
      <c r="G8" s="518">
        <f t="shared" ref="G8:G9" si="1">SUM(D8*F8)</f>
        <v>0</v>
      </c>
      <c r="H8" s="462" t="s">
        <v>1196</v>
      </c>
      <c r="I8" s="463"/>
      <c r="J8" s="464"/>
      <c r="K8" s="519"/>
      <c r="M8" s="39"/>
      <c r="O8" s="39"/>
    </row>
    <row r="9" spans="1:17" s="21" customFormat="1" ht="14.25" customHeight="1">
      <c r="A9" s="12"/>
      <c r="B9" s="4" t="s">
        <v>943</v>
      </c>
      <c r="C9" s="205" t="s">
        <v>909</v>
      </c>
      <c r="D9" s="31">
        <v>4</v>
      </c>
      <c r="E9" s="6" t="s">
        <v>66</v>
      </c>
      <c r="F9" s="398">
        <f>ROUND(I9*K9,-2)</f>
        <v>23900</v>
      </c>
      <c r="G9" s="520">
        <f t="shared" si="1"/>
        <v>95600</v>
      </c>
      <c r="H9" s="456"/>
      <c r="I9" s="468">
        <v>29854</v>
      </c>
      <c r="J9" s="521" t="s">
        <v>2</v>
      </c>
      <c r="K9" s="522">
        <v>0.8</v>
      </c>
      <c r="M9" s="39"/>
      <c r="O9" s="39"/>
    </row>
    <row r="10" spans="1:17" s="21" customFormat="1" ht="14.25" customHeight="1">
      <c r="A10" s="51"/>
      <c r="B10" s="59"/>
      <c r="C10" s="59"/>
      <c r="D10" s="63"/>
      <c r="E10" s="42"/>
      <c r="F10" s="514"/>
      <c r="G10" s="443"/>
      <c r="H10" s="515"/>
      <c r="I10" s="490"/>
      <c r="J10" s="490"/>
      <c r="K10" s="491"/>
      <c r="L10" s="28"/>
      <c r="M10" s="39"/>
      <c r="O10" s="39"/>
    </row>
    <row r="11" spans="1:17" s="21" customFormat="1" ht="14.25" customHeight="1">
      <c r="A11" s="12"/>
      <c r="B11" s="101" t="s">
        <v>57</v>
      </c>
      <c r="C11" s="57"/>
      <c r="D11" s="64"/>
      <c r="E11" s="65"/>
      <c r="F11" s="486"/>
      <c r="G11" s="445">
        <f>SUM(G7,G9)</f>
        <v>120300</v>
      </c>
      <c r="H11" s="456"/>
      <c r="I11" s="487"/>
      <c r="J11" s="469"/>
      <c r="K11" s="470"/>
      <c r="L11" s="90">
        <f>SUM(G6:G10)</f>
        <v>120300</v>
      </c>
      <c r="M11" s="39"/>
      <c r="O11" s="39"/>
    </row>
    <row r="12" spans="1:17" s="21" customFormat="1" ht="14.25" customHeight="1">
      <c r="A12" s="51"/>
      <c r="B12" s="183"/>
      <c r="C12" s="2"/>
      <c r="D12" s="30"/>
      <c r="E12" s="3"/>
      <c r="F12" s="529"/>
      <c r="G12" s="498"/>
      <c r="H12" s="493"/>
      <c r="I12" s="530"/>
      <c r="J12" s="495"/>
      <c r="K12" s="531"/>
      <c r="L12" s="28"/>
      <c r="M12" s="39"/>
      <c r="O12" s="39"/>
    </row>
    <row r="13" spans="1:17" s="21" customFormat="1" ht="14.25" customHeight="1">
      <c r="A13" s="12"/>
      <c r="B13" s="4"/>
      <c r="C13" s="5"/>
      <c r="D13" s="29"/>
      <c r="E13" s="6"/>
      <c r="F13" s="165"/>
      <c r="G13" s="445"/>
      <c r="H13" s="456"/>
      <c r="I13" s="487"/>
      <c r="J13" s="532"/>
      <c r="K13" s="533"/>
      <c r="L13" s="28"/>
      <c r="M13" s="39"/>
      <c r="O13" s="39"/>
    </row>
    <row r="14" spans="1:17" s="21" customFormat="1" ht="14.25" customHeight="1">
      <c r="A14" s="59"/>
      <c r="B14" s="79"/>
      <c r="C14" s="203"/>
      <c r="D14" s="124"/>
      <c r="E14" s="3"/>
      <c r="F14" s="504"/>
      <c r="G14" s="498"/>
      <c r="H14" s="539"/>
      <c r="I14" s="540"/>
      <c r="J14" s="541"/>
      <c r="K14" s="542"/>
      <c r="M14" s="39"/>
      <c r="O14" s="39"/>
    </row>
    <row r="15" spans="1:17" s="21" customFormat="1" ht="14.25" customHeight="1">
      <c r="A15" s="12" t="s">
        <v>24</v>
      </c>
      <c r="B15" s="46" t="s">
        <v>281</v>
      </c>
      <c r="C15" s="205"/>
      <c r="D15" s="31"/>
      <c r="E15" s="6"/>
      <c r="F15" s="165"/>
      <c r="G15" s="445"/>
      <c r="H15" s="456"/>
      <c r="I15" s="487"/>
      <c r="J15" s="543"/>
      <c r="K15" s="533"/>
      <c r="M15" s="39"/>
      <c r="O15" s="39"/>
    </row>
    <row r="16" spans="1:17" s="21" customFormat="1" ht="14.25" customHeight="1">
      <c r="A16" s="51"/>
      <c r="B16" s="183"/>
      <c r="C16" s="247" t="s">
        <v>1097</v>
      </c>
      <c r="D16" s="124"/>
      <c r="E16" s="3"/>
      <c r="F16" s="575"/>
      <c r="G16" s="544"/>
      <c r="H16" s="462" t="s">
        <v>1098</v>
      </c>
      <c r="I16" s="536"/>
      <c r="J16" s="537"/>
      <c r="K16" s="576"/>
      <c r="M16" s="39"/>
      <c r="O16" s="39"/>
    </row>
    <row r="17" spans="1:15" s="21" customFormat="1" ht="14.25" customHeight="1">
      <c r="A17" s="12"/>
      <c r="B17" s="4" t="s">
        <v>910</v>
      </c>
      <c r="C17" s="205" t="s">
        <v>912</v>
      </c>
      <c r="D17" s="31">
        <v>1</v>
      </c>
      <c r="E17" s="6" t="s">
        <v>913</v>
      </c>
      <c r="F17" s="398">
        <f>ROUND(I17*K17,-2)</f>
        <v>19400</v>
      </c>
      <c r="G17" s="520">
        <f t="shared" ref="G17" si="2">SUM(D17*F17)</f>
        <v>19400</v>
      </c>
      <c r="H17" s="456"/>
      <c r="I17" s="468">
        <v>24200</v>
      </c>
      <c r="J17" s="521" t="s">
        <v>2</v>
      </c>
      <c r="K17" s="522">
        <v>0.8</v>
      </c>
      <c r="M17" s="39"/>
      <c r="O17" s="39"/>
    </row>
    <row r="18" spans="1:15" s="21" customFormat="1" ht="14.25" customHeight="1">
      <c r="A18" s="396"/>
      <c r="B18" s="183"/>
      <c r="C18" s="247"/>
      <c r="D18" s="269"/>
      <c r="E18" s="185"/>
      <c r="F18" s="460"/>
      <c r="G18" s="544"/>
      <c r="H18" s="478" t="s">
        <v>1099</v>
      </c>
      <c r="I18" s="463"/>
      <c r="J18" s="464"/>
      <c r="K18" s="499"/>
      <c r="M18" s="39"/>
      <c r="O18" s="39"/>
    </row>
    <row r="19" spans="1:15" s="21" customFormat="1" ht="14.25" customHeight="1">
      <c r="A19" s="12"/>
      <c r="B19" s="4"/>
      <c r="C19" s="205"/>
      <c r="D19" s="31"/>
      <c r="E19" s="6"/>
      <c r="F19" s="466"/>
      <c r="G19" s="520"/>
      <c r="H19" s="456"/>
      <c r="I19" s="468"/>
      <c r="J19" s="469"/>
      <c r="K19" s="475"/>
      <c r="M19" s="39"/>
      <c r="O19" s="39"/>
    </row>
    <row r="20" spans="1:15" s="21" customFormat="1" ht="14.25" customHeight="1">
      <c r="A20" s="51"/>
      <c r="B20" s="183"/>
      <c r="C20" s="247" t="s">
        <v>914</v>
      </c>
      <c r="D20" s="124"/>
      <c r="E20" s="3"/>
      <c r="F20" s="575"/>
      <c r="G20" s="571">
        <f t="shared" ref="G20:G21" si="3">SUM(D20*F20)</f>
        <v>0</v>
      </c>
      <c r="H20" s="478" t="s">
        <v>1016</v>
      </c>
      <c r="I20" s="536"/>
      <c r="J20" s="537"/>
      <c r="K20" s="576"/>
      <c r="M20" s="39"/>
      <c r="O20" s="39"/>
    </row>
    <row r="21" spans="1:15" s="21" customFormat="1" ht="14.25" customHeight="1">
      <c r="A21" s="12"/>
      <c r="B21" s="4" t="s">
        <v>911</v>
      </c>
      <c r="C21" s="205" t="s">
        <v>912</v>
      </c>
      <c r="D21" s="31">
        <v>3.6</v>
      </c>
      <c r="E21" s="6" t="s">
        <v>915</v>
      </c>
      <c r="F21" s="398">
        <f>SUM(代価表!G439)</f>
        <v>3140</v>
      </c>
      <c r="G21" s="445">
        <f t="shared" si="3"/>
        <v>11304</v>
      </c>
      <c r="H21" s="456"/>
      <c r="I21" s="468"/>
      <c r="J21" s="521"/>
      <c r="K21" s="522"/>
      <c r="M21" s="39"/>
      <c r="O21" s="39"/>
    </row>
    <row r="22" spans="1:15" s="21" customFormat="1" ht="14.25" customHeight="1">
      <c r="A22" s="396"/>
      <c r="B22" s="183"/>
      <c r="C22" s="247" t="s">
        <v>917</v>
      </c>
      <c r="D22" s="269"/>
      <c r="E22" s="185"/>
      <c r="F22" s="577"/>
      <c r="G22" s="571">
        <f t="shared" ref="G22:G25" si="4">SUM(D22*F22)</f>
        <v>0</v>
      </c>
      <c r="H22" s="478" t="s">
        <v>487</v>
      </c>
      <c r="I22" s="536"/>
      <c r="J22" s="537"/>
      <c r="K22" s="576"/>
      <c r="M22" s="39"/>
      <c r="O22" s="39"/>
    </row>
    <row r="23" spans="1:15" s="21" customFormat="1" ht="14.25" customHeight="1">
      <c r="A23" s="12"/>
      <c r="B23" s="4" t="s">
        <v>916</v>
      </c>
      <c r="C23" s="205" t="s">
        <v>918</v>
      </c>
      <c r="D23" s="31">
        <v>17</v>
      </c>
      <c r="E23" s="6" t="s">
        <v>919</v>
      </c>
      <c r="F23" s="466">
        <f>SUM(代価表!G879)</f>
        <v>2660</v>
      </c>
      <c r="G23" s="445">
        <f t="shared" si="4"/>
        <v>45220</v>
      </c>
      <c r="H23" s="456"/>
      <c r="I23" s="468"/>
      <c r="J23" s="521"/>
      <c r="K23" s="522"/>
      <c r="M23" s="39"/>
      <c r="O23" s="39"/>
    </row>
    <row r="24" spans="1:15" s="21" customFormat="1" ht="14.25" customHeight="1">
      <c r="A24" s="51"/>
      <c r="B24" s="183"/>
      <c r="C24" s="247" t="s">
        <v>917</v>
      </c>
      <c r="D24" s="124"/>
      <c r="E24" s="3"/>
      <c r="F24" s="517"/>
      <c r="G24" s="518">
        <f t="shared" si="4"/>
        <v>0</v>
      </c>
      <c r="H24" s="462" t="s">
        <v>1143</v>
      </c>
      <c r="I24" s="463"/>
      <c r="J24" s="464"/>
      <c r="K24" s="519"/>
      <c r="M24" s="39"/>
      <c r="O24" s="39"/>
    </row>
    <row r="25" spans="1:15" s="21" customFormat="1" ht="14.25" customHeight="1">
      <c r="A25" s="12"/>
      <c r="B25" s="4" t="s">
        <v>920</v>
      </c>
      <c r="C25" s="205" t="s">
        <v>924</v>
      </c>
      <c r="D25" s="31">
        <v>1.2</v>
      </c>
      <c r="E25" s="6" t="s">
        <v>915</v>
      </c>
      <c r="F25" s="398">
        <f>ROUND(I25*K25,-2)</f>
        <v>49300</v>
      </c>
      <c r="G25" s="520">
        <f t="shared" si="4"/>
        <v>59160</v>
      </c>
      <c r="H25" s="456"/>
      <c r="I25" s="468">
        <v>61600</v>
      </c>
      <c r="J25" s="521" t="s">
        <v>2</v>
      </c>
      <c r="K25" s="522">
        <v>0.8</v>
      </c>
      <c r="M25" s="39"/>
      <c r="O25" s="39"/>
    </row>
    <row r="26" spans="1:15" s="21" customFormat="1" ht="14.25" customHeight="1">
      <c r="A26" s="396"/>
      <c r="B26" s="183"/>
      <c r="C26" s="247" t="s">
        <v>917</v>
      </c>
      <c r="D26" s="269"/>
      <c r="E26" s="3"/>
      <c r="F26" s="517"/>
      <c r="G26" s="518">
        <f t="shared" ref="G26:G31" si="5">SUM(D26*F26)</f>
        <v>0</v>
      </c>
      <c r="H26" s="462" t="s">
        <v>1143</v>
      </c>
      <c r="I26" s="463"/>
      <c r="J26" s="464"/>
      <c r="K26" s="519"/>
      <c r="M26" s="39"/>
      <c r="O26" s="39"/>
    </row>
    <row r="27" spans="1:15" s="21" customFormat="1" ht="14.25" customHeight="1">
      <c r="A27" s="12"/>
      <c r="B27" s="4" t="s">
        <v>921</v>
      </c>
      <c r="C27" s="205" t="s">
        <v>924</v>
      </c>
      <c r="D27" s="31">
        <v>1.3</v>
      </c>
      <c r="E27" s="6" t="s">
        <v>915</v>
      </c>
      <c r="F27" s="398">
        <f t="shared" ref="F27" si="6">ROUND(I27*K27,-2)</f>
        <v>50600</v>
      </c>
      <c r="G27" s="520">
        <f t="shared" si="5"/>
        <v>65780</v>
      </c>
      <c r="H27" s="456"/>
      <c r="I27" s="468">
        <v>63200</v>
      </c>
      <c r="J27" s="521" t="s">
        <v>2</v>
      </c>
      <c r="K27" s="522">
        <v>0.8</v>
      </c>
      <c r="M27" s="39"/>
      <c r="O27" s="39"/>
    </row>
    <row r="28" spans="1:15" s="21" customFormat="1" ht="14.25" customHeight="1">
      <c r="A28" s="51"/>
      <c r="B28" s="183"/>
      <c r="C28" s="247" t="s">
        <v>917</v>
      </c>
      <c r="D28" s="124"/>
      <c r="E28" s="3"/>
      <c r="F28" s="517"/>
      <c r="G28" s="518">
        <f t="shared" si="5"/>
        <v>0</v>
      </c>
      <c r="H28" s="462" t="s">
        <v>1143</v>
      </c>
      <c r="I28" s="463"/>
      <c r="J28" s="464"/>
      <c r="K28" s="519"/>
      <c r="M28" s="39"/>
      <c r="O28" s="39"/>
    </row>
    <row r="29" spans="1:15" s="21" customFormat="1" ht="14.25" customHeight="1">
      <c r="A29" s="12"/>
      <c r="B29" s="4" t="s">
        <v>922</v>
      </c>
      <c r="C29" s="205" t="s">
        <v>924</v>
      </c>
      <c r="D29" s="31">
        <v>6.2</v>
      </c>
      <c r="E29" s="6" t="s">
        <v>915</v>
      </c>
      <c r="F29" s="398">
        <f t="shared" ref="F29" si="7">ROUND(I29*K29,-2)</f>
        <v>51500</v>
      </c>
      <c r="G29" s="520">
        <f t="shared" si="5"/>
        <v>319300</v>
      </c>
      <c r="H29" s="456"/>
      <c r="I29" s="468">
        <v>64400</v>
      </c>
      <c r="J29" s="521" t="s">
        <v>2</v>
      </c>
      <c r="K29" s="522">
        <v>0.8</v>
      </c>
      <c r="M29" s="39"/>
      <c r="O29" s="39"/>
    </row>
    <row r="30" spans="1:15" s="21" customFormat="1" ht="14.25" customHeight="1">
      <c r="A30" s="396"/>
      <c r="B30" s="183"/>
      <c r="C30" s="247" t="s">
        <v>917</v>
      </c>
      <c r="D30" s="269"/>
      <c r="E30" s="3"/>
      <c r="F30" s="517"/>
      <c r="G30" s="518">
        <f t="shared" si="5"/>
        <v>0</v>
      </c>
      <c r="H30" s="462" t="s">
        <v>1143</v>
      </c>
      <c r="I30" s="463"/>
      <c r="J30" s="464"/>
      <c r="K30" s="519"/>
      <c r="M30" s="39"/>
      <c r="O30" s="39"/>
    </row>
    <row r="31" spans="1:15" s="21" customFormat="1" ht="14.25" customHeight="1">
      <c r="A31" s="12"/>
      <c r="B31" s="4" t="s">
        <v>923</v>
      </c>
      <c r="C31" s="205" t="s">
        <v>925</v>
      </c>
      <c r="D31" s="31">
        <v>4.0999999999999996</v>
      </c>
      <c r="E31" s="6" t="s">
        <v>81</v>
      </c>
      <c r="F31" s="398">
        <f t="shared" ref="F31" si="8">ROUND(I31*K31,-2)</f>
        <v>78200</v>
      </c>
      <c r="G31" s="520">
        <f t="shared" si="5"/>
        <v>320620</v>
      </c>
      <c r="H31" s="456"/>
      <c r="I31" s="468">
        <v>97800</v>
      </c>
      <c r="J31" s="521" t="s">
        <v>2</v>
      </c>
      <c r="K31" s="522">
        <v>0.8</v>
      </c>
      <c r="M31" s="39"/>
      <c r="O31" s="39"/>
    </row>
    <row r="32" spans="1:15" s="21" customFormat="1" ht="14.25" customHeight="1">
      <c r="A32" s="99"/>
      <c r="B32" s="7"/>
      <c r="C32" s="247" t="s">
        <v>926</v>
      </c>
      <c r="D32" s="207"/>
      <c r="E32" s="3"/>
      <c r="F32" s="570"/>
      <c r="G32" s="571">
        <f t="shared" ref="G32:G33" si="9">SUM(D32*F32)</f>
        <v>0</v>
      </c>
      <c r="H32" s="478" t="s">
        <v>1028</v>
      </c>
      <c r="I32" s="536"/>
      <c r="J32" s="537"/>
      <c r="K32" s="538"/>
      <c r="M32" s="39"/>
      <c r="O32" s="39"/>
    </row>
    <row r="33" spans="1:15" s="21" customFormat="1" ht="14.25" customHeight="1">
      <c r="A33" s="45"/>
      <c r="B33" s="4" t="s">
        <v>927</v>
      </c>
      <c r="C33" s="205" t="s">
        <v>1248</v>
      </c>
      <c r="D33" s="47">
        <v>1</v>
      </c>
      <c r="E33" s="6" t="s">
        <v>938</v>
      </c>
      <c r="F33" s="416">
        <f>SUM(代価表!G543)</f>
        <v>2260</v>
      </c>
      <c r="G33" s="445">
        <f t="shared" si="9"/>
        <v>2260</v>
      </c>
      <c r="H33" s="456"/>
      <c r="I33" s="468"/>
      <c r="J33" s="469"/>
      <c r="K33" s="475"/>
      <c r="M33" s="39"/>
      <c r="O33" s="39"/>
    </row>
    <row r="34" spans="1:15" s="21" customFormat="1" ht="14.25" customHeight="1">
      <c r="A34" s="99"/>
      <c r="B34" s="183"/>
      <c r="C34" s="247" t="s">
        <v>931</v>
      </c>
      <c r="D34" s="207"/>
      <c r="E34" s="3"/>
      <c r="F34" s="488"/>
      <c r="G34" s="571">
        <f t="shared" ref="G34:G43" si="10">SUM(D34*F34)</f>
        <v>0</v>
      </c>
      <c r="H34" s="478" t="s">
        <v>1029</v>
      </c>
      <c r="I34" s="463"/>
      <c r="J34" s="464"/>
      <c r="K34" s="499"/>
      <c r="M34" s="39"/>
      <c r="O34" s="39"/>
    </row>
    <row r="35" spans="1:15" s="21" customFormat="1" ht="14.25" customHeight="1">
      <c r="A35" s="45"/>
      <c r="B35" s="4" t="s">
        <v>928</v>
      </c>
      <c r="C35" s="205" t="s">
        <v>1248</v>
      </c>
      <c r="D35" s="47">
        <v>1</v>
      </c>
      <c r="E35" s="6" t="s">
        <v>938</v>
      </c>
      <c r="F35" s="416">
        <f>SUM(代価表!G559)</f>
        <v>6040</v>
      </c>
      <c r="G35" s="445">
        <f t="shared" si="10"/>
        <v>6040</v>
      </c>
      <c r="H35" s="456"/>
      <c r="I35" s="468"/>
      <c r="J35" s="469"/>
      <c r="K35" s="475"/>
      <c r="M35" s="39"/>
      <c r="O35" s="39"/>
    </row>
    <row r="36" spans="1:15" s="21" customFormat="1" ht="14.25" customHeight="1">
      <c r="A36" s="99"/>
      <c r="B36" s="183"/>
      <c r="C36" s="247" t="s">
        <v>932</v>
      </c>
      <c r="D36" s="207"/>
      <c r="E36" s="3"/>
      <c r="F36" s="488"/>
      <c r="G36" s="571">
        <f t="shared" si="10"/>
        <v>0</v>
      </c>
      <c r="H36" s="478" t="s">
        <v>1030</v>
      </c>
      <c r="I36" s="463"/>
      <c r="J36" s="464"/>
      <c r="K36" s="499"/>
      <c r="M36" s="39"/>
      <c r="O36" s="39"/>
    </row>
    <row r="37" spans="1:15" s="21" customFormat="1" ht="14.25" customHeight="1">
      <c r="A37" s="45"/>
      <c r="B37" s="4" t="s">
        <v>929</v>
      </c>
      <c r="C37" s="205" t="s">
        <v>1248</v>
      </c>
      <c r="D37" s="47">
        <v>1</v>
      </c>
      <c r="E37" s="6" t="s">
        <v>938</v>
      </c>
      <c r="F37" s="416">
        <f>SUM(代価表!G575)</f>
        <v>4530</v>
      </c>
      <c r="G37" s="445">
        <f t="shared" si="10"/>
        <v>4530</v>
      </c>
      <c r="H37" s="456"/>
      <c r="I37" s="468"/>
      <c r="J37" s="469"/>
      <c r="K37" s="475"/>
      <c r="M37" s="39"/>
      <c r="O37" s="39"/>
    </row>
    <row r="38" spans="1:15" s="21" customFormat="1" ht="14.25" customHeight="1">
      <c r="A38" s="99"/>
      <c r="B38" s="183"/>
      <c r="C38" s="247" t="s">
        <v>933</v>
      </c>
      <c r="D38" s="207"/>
      <c r="E38" s="3"/>
      <c r="F38" s="488"/>
      <c r="G38" s="571">
        <f t="shared" si="10"/>
        <v>0</v>
      </c>
      <c r="H38" s="478" t="s">
        <v>1031</v>
      </c>
      <c r="I38" s="463"/>
      <c r="J38" s="464"/>
      <c r="K38" s="499"/>
      <c r="M38" s="39"/>
      <c r="O38" s="39"/>
    </row>
    <row r="39" spans="1:15" s="21" customFormat="1" ht="14.25" customHeight="1">
      <c r="A39" s="45"/>
      <c r="B39" s="4" t="s">
        <v>930</v>
      </c>
      <c r="C39" s="205" t="s">
        <v>1248</v>
      </c>
      <c r="D39" s="47">
        <v>1</v>
      </c>
      <c r="E39" s="6" t="s">
        <v>938</v>
      </c>
      <c r="F39" s="416">
        <f>SUM(代価表!G589)</f>
        <v>21700</v>
      </c>
      <c r="G39" s="445">
        <f t="shared" si="10"/>
        <v>21700</v>
      </c>
      <c r="H39" s="456"/>
      <c r="I39" s="468"/>
      <c r="J39" s="469"/>
      <c r="K39" s="475"/>
      <c r="M39" s="39"/>
      <c r="O39" s="39"/>
    </row>
    <row r="40" spans="1:15" s="21" customFormat="1" ht="14.25" customHeight="1">
      <c r="A40" s="191"/>
      <c r="B40" s="183"/>
      <c r="C40" s="247" t="s">
        <v>917</v>
      </c>
      <c r="D40" s="193"/>
      <c r="E40" s="3"/>
      <c r="F40" s="488"/>
      <c r="G40" s="571">
        <f t="shared" si="10"/>
        <v>0</v>
      </c>
      <c r="H40" s="478" t="s">
        <v>1032</v>
      </c>
      <c r="I40" s="563"/>
      <c r="J40" s="472"/>
      <c r="K40" s="473"/>
      <c r="M40" s="39"/>
      <c r="O40" s="39"/>
    </row>
    <row r="41" spans="1:15" s="21" customFormat="1" ht="14.25" customHeight="1">
      <c r="A41" s="45"/>
      <c r="B41" s="4" t="s">
        <v>311</v>
      </c>
      <c r="C41" s="205" t="s">
        <v>935</v>
      </c>
      <c r="D41" s="47">
        <v>3</v>
      </c>
      <c r="E41" s="6" t="s">
        <v>66</v>
      </c>
      <c r="F41" s="416">
        <f>SUM(代価表!G601)</f>
        <v>21400</v>
      </c>
      <c r="G41" s="445">
        <f t="shared" si="10"/>
        <v>64200</v>
      </c>
      <c r="H41" s="456"/>
      <c r="I41" s="487"/>
      <c r="J41" s="469"/>
      <c r="K41" s="475"/>
      <c r="M41" s="39"/>
      <c r="O41" s="39"/>
    </row>
    <row r="42" spans="1:15" s="21" customFormat="1" ht="14.25" customHeight="1">
      <c r="A42" s="99"/>
      <c r="B42" s="183"/>
      <c r="C42" s="247" t="s">
        <v>917</v>
      </c>
      <c r="D42" s="207"/>
      <c r="E42" s="3"/>
      <c r="F42" s="488"/>
      <c r="G42" s="571">
        <f t="shared" si="10"/>
        <v>0</v>
      </c>
      <c r="H42" s="478" t="s">
        <v>1033</v>
      </c>
      <c r="I42" s="563"/>
      <c r="J42" s="472"/>
      <c r="K42" s="473"/>
      <c r="M42" s="39"/>
      <c r="O42" s="39"/>
    </row>
    <row r="43" spans="1:15" s="21" customFormat="1" ht="14.25" customHeight="1">
      <c r="A43" s="45"/>
      <c r="B43" s="4" t="s">
        <v>934</v>
      </c>
      <c r="C43" s="205" t="s">
        <v>935</v>
      </c>
      <c r="D43" s="47">
        <v>2</v>
      </c>
      <c r="E43" s="6" t="s">
        <v>66</v>
      </c>
      <c r="F43" s="416">
        <f>SUM(代価表!G613)</f>
        <v>39000</v>
      </c>
      <c r="G43" s="445">
        <f t="shared" si="10"/>
        <v>78000</v>
      </c>
      <c r="H43" s="456"/>
      <c r="I43" s="487"/>
      <c r="J43" s="469"/>
      <c r="K43" s="475"/>
      <c r="M43" s="39"/>
      <c r="O43" s="39"/>
    </row>
    <row r="44" spans="1:15" s="21" customFormat="1" ht="14.25" customHeight="1">
      <c r="A44" s="99"/>
      <c r="B44" s="183"/>
      <c r="C44" s="247" t="s">
        <v>917</v>
      </c>
      <c r="D44" s="207"/>
      <c r="E44" s="3"/>
      <c r="F44" s="488"/>
      <c r="G44" s="571">
        <f t="shared" ref="G44:G45" si="11">SUM(D44*F44)</f>
        <v>0</v>
      </c>
      <c r="H44" s="478" t="s">
        <v>1246</v>
      </c>
      <c r="I44" s="563"/>
      <c r="J44" s="472"/>
      <c r="K44" s="473"/>
      <c r="M44" s="39"/>
      <c r="O44" s="39"/>
    </row>
    <row r="45" spans="1:15" s="21" customFormat="1" ht="14.25" customHeight="1">
      <c r="A45" s="45"/>
      <c r="B45" s="4" t="s">
        <v>1247</v>
      </c>
      <c r="C45" s="205" t="s">
        <v>935</v>
      </c>
      <c r="D45" s="47">
        <v>1</v>
      </c>
      <c r="E45" s="6" t="s">
        <v>66</v>
      </c>
      <c r="F45" s="416">
        <f>代価表!G1057</f>
        <v>28200</v>
      </c>
      <c r="G45" s="445">
        <f t="shared" si="11"/>
        <v>28200</v>
      </c>
      <c r="H45" s="456"/>
      <c r="I45" s="487"/>
      <c r="J45" s="469"/>
      <c r="K45" s="475"/>
      <c r="M45" s="39"/>
      <c r="O45" s="39"/>
    </row>
    <row r="46" spans="1:15" s="21" customFormat="1" ht="14.25" customHeight="1">
      <c r="A46" s="191"/>
      <c r="B46" s="183"/>
      <c r="C46" s="247" t="s">
        <v>917</v>
      </c>
      <c r="D46" s="207"/>
      <c r="E46" s="3"/>
      <c r="F46" s="517"/>
      <c r="G46" s="518"/>
      <c r="H46" s="462" t="s">
        <v>1195</v>
      </c>
      <c r="I46" s="463"/>
      <c r="J46" s="464"/>
      <c r="K46" s="519"/>
      <c r="M46" s="39"/>
      <c r="O46" s="39"/>
    </row>
    <row r="47" spans="1:15" s="21" customFormat="1" ht="14.25" customHeight="1">
      <c r="A47" s="45"/>
      <c r="B47" s="4" t="s">
        <v>318</v>
      </c>
      <c r="C47" s="205" t="s">
        <v>936</v>
      </c>
      <c r="D47" s="47">
        <v>3</v>
      </c>
      <c r="E47" s="6" t="s">
        <v>66</v>
      </c>
      <c r="F47" s="398">
        <f>ROUND(I47*K47,-3)</f>
        <v>336000</v>
      </c>
      <c r="G47" s="520">
        <f t="shared" ref="G47" si="12">SUM(D47*F47)</f>
        <v>1008000</v>
      </c>
      <c r="H47" s="456"/>
      <c r="I47" s="468">
        <v>419500</v>
      </c>
      <c r="J47" s="521" t="s">
        <v>2</v>
      </c>
      <c r="K47" s="522">
        <v>0.8</v>
      </c>
      <c r="M47" s="39"/>
      <c r="O47" s="39"/>
    </row>
    <row r="48" spans="1:15" s="21" customFormat="1" ht="14.25" customHeight="1">
      <c r="A48" s="99"/>
      <c r="B48" s="7"/>
      <c r="C48" s="203" t="s">
        <v>937</v>
      </c>
      <c r="D48" s="207"/>
      <c r="E48" s="3"/>
      <c r="F48" s="517"/>
      <c r="G48" s="518">
        <f t="shared" ref="G48:G51" si="13">SUM(D48*F48)</f>
        <v>0</v>
      </c>
      <c r="H48" s="462" t="s">
        <v>1143</v>
      </c>
      <c r="I48" s="463"/>
      <c r="J48" s="464"/>
      <c r="K48" s="519"/>
      <c r="M48" s="39"/>
      <c r="O48" s="39"/>
    </row>
    <row r="49" spans="1:15" s="21" customFormat="1" ht="14.25" customHeight="1">
      <c r="A49" s="45"/>
      <c r="B49" s="4" t="s">
        <v>1121</v>
      </c>
      <c r="C49" s="205" t="s">
        <v>1122</v>
      </c>
      <c r="D49" s="47">
        <v>1</v>
      </c>
      <c r="E49" s="6" t="s">
        <v>938</v>
      </c>
      <c r="F49" s="398">
        <f t="shared" ref="F49" si="14">ROUND(I49*K49,-2)</f>
        <v>79000</v>
      </c>
      <c r="G49" s="520">
        <f t="shared" si="13"/>
        <v>79000</v>
      </c>
      <c r="H49" s="456"/>
      <c r="I49" s="468">
        <v>98800</v>
      </c>
      <c r="J49" s="521" t="s">
        <v>2</v>
      </c>
      <c r="K49" s="522">
        <v>0.8</v>
      </c>
      <c r="M49" s="39"/>
      <c r="O49" s="39"/>
    </row>
    <row r="50" spans="1:15" s="21" customFormat="1" ht="14.25" customHeight="1">
      <c r="A50" s="99"/>
      <c r="B50" s="7"/>
      <c r="C50" s="203" t="s">
        <v>937</v>
      </c>
      <c r="D50" s="207"/>
      <c r="E50" s="3"/>
      <c r="F50" s="517"/>
      <c r="G50" s="518">
        <f t="shared" si="13"/>
        <v>0</v>
      </c>
      <c r="H50" s="462" t="s">
        <v>1143</v>
      </c>
      <c r="I50" s="463"/>
      <c r="J50" s="464"/>
      <c r="K50" s="519"/>
      <c r="M50" s="39"/>
      <c r="O50" s="39"/>
    </row>
    <row r="51" spans="1:15" s="21" customFormat="1" ht="14.25" customHeight="1">
      <c r="A51" s="45"/>
      <c r="B51" s="4" t="s">
        <v>325</v>
      </c>
      <c r="C51" s="205" t="s">
        <v>1122</v>
      </c>
      <c r="D51" s="47">
        <v>1</v>
      </c>
      <c r="E51" s="6" t="s">
        <v>938</v>
      </c>
      <c r="F51" s="398">
        <f>ROUND(I51*K51,-3)</f>
        <v>108000</v>
      </c>
      <c r="G51" s="520">
        <f t="shared" si="13"/>
        <v>108000</v>
      </c>
      <c r="H51" s="456"/>
      <c r="I51" s="468">
        <v>135500</v>
      </c>
      <c r="J51" s="521" t="s">
        <v>2</v>
      </c>
      <c r="K51" s="522">
        <v>0.8</v>
      </c>
      <c r="M51" s="39"/>
      <c r="O51" s="39"/>
    </row>
    <row r="52" spans="1:15" s="21" customFormat="1" ht="14.25" customHeight="1">
      <c r="A52" s="99"/>
      <c r="B52" s="183"/>
      <c r="C52" s="247" t="s">
        <v>940</v>
      </c>
      <c r="D52" s="207"/>
      <c r="E52" s="3"/>
      <c r="F52" s="517"/>
      <c r="G52" s="518"/>
      <c r="H52" s="462" t="s">
        <v>1089</v>
      </c>
      <c r="I52" s="463"/>
      <c r="J52" s="464"/>
      <c r="K52" s="519"/>
      <c r="M52" s="39"/>
      <c r="O52" s="39"/>
    </row>
    <row r="53" spans="1:15" s="21" customFormat="1" ht="14.25" customHeight="1">
      <c r="A53" s="45"/>
      <c r="B53" s="4" t="s">
        <v>939</v>
      </c>
      <c r="C53" s="205" t="s">
        <v>941</v>
      </c>
      <c r="D53" s="47">
        <v>1</v>
      </c>
      <c r="E53" s="6" t="s">
        <v>938</v>
      </c>
      <c r="F53" s="398">
        <f>ROUND(I53*K53,-3)</f>
        <v>589000</v>
      </c>
      <c r="G53" s="520">
        <f t="shared" ref="G53" si="15">SUM(D53*F53)</f>
        <v>589000</v>
      </c>
      <c r="H53" s="456"/>
      <c r="I53" s="468">
        <v>736788</v>
      </c>
      <c r="J53" s="521" t="s">
        <v>2</v>
      </c>
      <c r="K53" s="522">
        <v>0.8</v>
      </c>
      <c r="M53" s="39"/>
      <c r="O53" s="39"/>
    </row>
    <row r="54" spans="1:15" s="21" customFormat="1" ht="14.25" customHeight="1">
      <c r="A54" s="191"/>
      <c r="B54" s="183"/>
      <c r="C54" s="247"/>
      <c r="D54" s="193"/>
      <c r="E54" s="185"/>
      <c r="F54" s="504"/>
      <c r="G54" s="498"/>
      <c r="H54" s="539" t="s">
        <v>1132</v>
      </c>
      <c r="I54" s="540"/>
      <c r="J54" s="541"/>
      <c r="K54" s="542"/>
      <c r="M54" s="39"/>
      <c r="O54" s="39"/>
    </row>
    <row r="55" spans="1:15" s="21" customFormat="1" ht="14.25" customHeight="1">
      <c r="A55" s="45"/>
      <c r="B55" s="4"/>
      <c r="C55" s="205"/>
      <c r="D55" s="47"/>
      <c r="E55" s="6"/>
      <c r="F55" s="165"/>
      <c r="G55" s="445"/>
      <c r="H55" s="456" t="s">
        <v>1090</v>
      </c>
      <c r="I55" s="487"/>
      <c r="J55" s="543"/>
      <c r="K55" s="533"/>
      <c r="M55" s="39"/>
      <c r="O55" s="39"/>
    </row>
    <row r="56" spans="1:15" s="21" customFormat="1" ht="14.25" customHeight="1">
      <c r="A56" s="335"/>
      <c r="B56" s="7"/>
      <c r="C56" s="203" t="s">
        <v>907</v>
      </c>
      <c r="D56" s="124"/>
      <c r="E56" s="3"/>
      <c r="F56" s="517"/>
      <c r="G56" s="518">
        <f t="shared" ref="G56:G57" si="16">SUM(D56*F56)</f>
        <v>0</v>
      </c>
      <c r="H56" s="462" t="s">
        <v>1196</v>
      </c>
      <c r="I56" s="463"/>
      <c r="J56" s="464"/>
      <c r="K56" s="519"/>
      <c r="M56" s="39"/>
      <c r="O56" s="39"/>
    </row>
    <row r="57" spans="1:15" s="21" customFormat="1" ht="14.25" customHeight="1">
      <c r="A57" s="57"/>
      <c r="B57" s="4" t="s">
        <v>685</v>
      </c>
      <c r="C57" s="205" t="s">
        <v>909</v>
      </c>
      <c r="D57" s="31">
        <v>8</v>
      </c>
      <c r="E57" s="6" t="s">
        <v>66</v>
      </c>
      <c r="F57" s="398">
        <f>ROUND(I57*K57,-2)</f>
        <v>29300</v>
      </c>
      <c r="G57" s="520">
        <f t="shared" si="16"/>
        <v>234400</v>
      </c>
      <c r="H57" s="456"/>
      <c r="I57" s="468">
        <v>36685</v>
      </c>
      <c r="J57" s="521" t="s">
        <v>2</v>
      </c>
      <c r="K57" s="522">
        <v>0.8</v>
      </c>
      <c r="M57" s="39"/>
      <c r="O57" s="39"/>
    </row>
    <row r="58" spans="1:15" s="21" customFormat="1" ht="14.25" customHeight="1">
      <c r="A58" s="182"/>
      <c r="B58" s="183"/>
      <c r="C58" s="247" t="s">
        <v>907</v>
      </c>
      <c r="D58" s="124"/>
      <c r="E58" s="3"/>
      <c r="F58" s="517"/>
      <c r="G58" s="518">
        <f t="shared" ref="G58:G59" si="17">SUM(D58*F58)</f>
        <v>0</v>
      </c>
      <c r="H58" s="462" t="s">
        <v>1196</v>
      </c>
      <c r="I58" s="463"/>
      <c r="J58" s="464"/>
      <c r="K58" s="519"/>
      <c r="M58" s="39"/>
      <c r="O58" s="39"/>
    </row>
    <row r="59" spans="1:15" s="21" customFormat="1" ht="14.25" customHeight="1">
      <c r="A59" s="57"/>
      <c r="B59" s="4" t="s">
        <v>686</v>
      </c>
      <c r="C59" s="205" t="s">
        <v>909</v>
      </c>
      <c r="D59" s="31">
        <v>5</v>
      </c>
      <c r="E59" s="6" t="s">
        <v>66</v>
      </c>
      <c r="F59" s="398">
        <f>ROUND(I59*K59,-1)</f>
        <v>3170</v>
      </c>
      <c r="G59" s="520">
        <f t="shared" si="17"/>
        <v>15850</v>
      </c>
      <c r="H59" s="456"/>
      <c r="I59" s="468">
        <v>3960</v>
      </c>
      <c r="J59" s="521" t="s">
        <v>2</v>
      </c>
      <c r="K59" s="522">
        <v>0.8</v>
      </c>
      <c r="M59" s="39"/>
      <c r="O59" s="39"/>
    </row>
    <row r="60" spans="1:15" s="21" customFormat="1" ht="14.25" customHeight="1">
      <c r="A60" s="59"/>
      <c r="B60" s="183"/>
      <c r="C60" s="247" t="s">
        <v>907</v>
      </c>
      <c r="D60" s="124"/>
      <c r="E60" s="3"/>
      <c r="F60" s="517"/>
      <c r="G60" s="518">
        <f t="shared" ref="G60:G63" si="18">SUM(D60*F60)</f>
        <v>0</v>
      </c>
      <c r="H60" s="462" t="s">
        <v>1196</v>
      </c>
      <c r="I60" s="463"/>
      <c r="J60" s="464"/>
      <c r="K60" s="519"/>
      <c r="M60" s="39"/>
      <c r="O60" s="39"/>
    </row>
    <row r="61" spans="1:15" s="21" customFormat="1" ht="14.25" customHeight="1">
      <c r="A61" s="57"/>
      <c r="B61" s="4" t="s">
        <v>942</v>
      </c>
      <c r="C61" s="205" t="s">
        <v>909</v>
      </c>
      <c r="D61" s="31">
        <v>15.8</v>
      </c>
      <c r="E61" s="6" t="s">
        <v>81</v>
      </c>
      <c r="F61" s="398">
        <f t="shared" ref="F61" si="19">ROUND(I61*K61,-1)</f>
        <v>2630</v>
      </c>
      <c r="G61" s="520">
        <f t="shared" si="18"/>
        <v>41554</v>
      </c>
      <c r="H61" s="456"/>
      <c r="I61" s="468">
        <v>3290</v>
      </c>
      <c r="J61" s="521" t="s">
        <v>2</v>
      </c>
      <c r="K61" s="522">
        <v>0.8</v>
      </c>
      <c r="M61" s="39"/>
      <c r="O61" s="39"/>
    </row>
    <row r="62" spans="1:15" s="21" customFormat="1" ht="14.25" customHeight="1">
      <c r="A62" s="182"/>
      <c r="B62" s="183"/>
      <c r="C62" s="247" t="s">
        <v>907</v>
      </c>
      <c r="D62" s="124"/>
      <c r="E62" s="3"/>
      <c r="F62" s="517"/>
      <c r="G62" s="518">
        <f t="shared" si="18"/>
        <v>0</v>
      </c>
      <c r="H62" s="462" t="s">
        <v>1196</v>
      </c>
      <c r="I62" s="463"/>
      <c r="J62" s="464"/>
      <c r="K62" s="519"/>
      <c r="M62" s="39"/>
      <c r="O62" s="39"/>
    </row>
    <row r="63" spans="1:15" s="21" customFormat="1" ht="14.25" customHeight="1">
      <c r="A63" s="57"/>
      <c r="B63" s="4" t="s">
        <v>944</v>
      </c>
      <c r="C63" s="205" t="s">
        <v>909</v>
      </c>
      <c r="D63" s="31">
        <v>2</v>
      </c>
      <c r="E63" s="6" t="s">
        <v>66</v>
      </c>
      <c r="F63" s="398">
        <f t="shared" ref="F63" si="20">ROUND(I63*K63,-1)</f>
        <v>4930</v>
      </c>
      <c r="G63" s="520">
        <f t="shared" si="18"/>
        <v>9860</v>
      </c>
      <c r="H63" s="456"/>
      <c r="I63" s="468">
        <v>6160</v>
      </c>
      <c r="J63" s="521" t="s">
        <v>2</v>
      </c>
      <c r="K63" s="522">
        <v>0.8</v>
      </c>
      <c r="M63" s="39"/>
      <c r="O63" s="39"/>
    </row>
    <row r="64" spans="1:15" s="21" customFormat="1" ht="14.25" customHeight="1">
      <c r="A64" s="99"/>
      <c r="B64" s="7" t="s">
        <v>314</v>
      </c>
      <c r="C64" s="203"/>
      <c r="D64" s="207"/>
      <c r="E64" s="3"/>
      <c r="F64" s="517"/>
      <c r="G64" s="518"/>
      <c r="H64" s="462" t="s">
        <v>1212</v>
      </c>
      <c r="I64" s="463"/>
      <c r="J64" s="464"/>
      <c r="K64" s="519"/>
      <c r="M64" s="39"/>
      <c r="O64" s="39"/>
    </row>
    <row r="65" spans="1:15" s="21" customFormat="1" ht="14.25" customHeight="1">
      <c r="A65" s="45"/>
      <c r="B65" s="4" t="s">
        <v>321</v>
      </c>
      <c r="C65" s="205" t="s">
        <v>945</v>
      </c>
      <c r="D65" s="47">
        <v>3</v>
      </c>
      <c r="E65" s="6" t="s">
        <v>66</v>
      </c>
      <c r="F65" s="398">
        <f>ROUND(I65*K65,-3)</f>
        <v>386000</v>
      </c>
      <c r="G65" s="520">
        <f t="shared" ref="G65" si="21">SUM(D65*F65)</f>
        <v>1158000</v>
      </c>
      <c r="H65" s="456"/>
      <c r="I65" s="468">
        <v>482000</v>
      </c>
      <c r="J65" s="521" t="s">
        <v>2</v>
      </c>
      <c r="K65" s="522">
        <v>0.8</v>
      </c>
      <c r="M65" s="39"/>
      <c r="O65" s="39"/>
    </row>
    <row r="66" spans="1:15" s="21" customFormat="1" ht="14.25" customHeight="1">
      <c r="A66" s="99"/>
      <c r="B66" s="7" t="s">
        <v>315</v>
      </c>
      <c r="C66" s="203"/>
      <c r="D66" s="207"/>
      <c r="E66" s="3"/>
      <c r="F66" s="517"/>
      <c r="G66" s="518"/>
      <c r="H66" s="462" t="s">
        <v>1212</v>
      </c>
      <c r="I66" s="463"/>
      <c r="J66" s="464"/>
      <c r="K66" s="519"/>
      <c r="M66" s="39"/>
      <c r="O66" s="39"/>
    </row>
    <row r="67" spans="1:15" s="21" customFormat="1" ht="14.25" customHeight="1">
      <c r="A67" s="45"/>
      <c r="B67" s="4" t="s">
        <v>321</v>
      </c>
      <c r="C67" s="205" t="s">
        <v>945</v>
      </c>
      <c r="D67" s="47">
        <v>1</v>
      </c>
      <c r="E67" s="6" t="s">
        <v>66</v>
      </c>
      <c r="F67" s="398">
        <f t="shared" ref="F67" si="22">ROUND(I67*K67,-3)</f>
        <v>402000</v>
      </c>
      <c r="G67" s="520">
        <f t="shared" ref="G67" si="23">SUM(D67*F67)</f>
        <v>402000</v>
      </c>
      <c r="H67" s="456"/>
      <c r="I67" s="468">
        <v>502000</v>
      </c>
      <c r="J67" s="521" t="s">
        <v>2</v>
      </c>
      <c r="K67" s="522">
        <v>0.8</v>
      </c>
      <c r="M67" s="39"/>
      <c r="O67" s="39"/>
    </row>
    <row r="68" spans="1:15" s="21" customFormat="1" ht="14.25" customHeight="1">
      <c r="A68" s="99"/>
      <c r="B68" s="7" t="s">
        <v>316</v>
      </c>
      <c r="C68" s="203"/>
      <c r="D68" s="207"/>
      <c r="E68" s="3"/>
      <c r="F68" s="517"/>
      <c r="G68" s="518"/>
      <c r="H68" s="462" t="s">
        <v>1212</v>
      </c>
      <c r="I68" s="463"/>
      <c r="J68" s="464"/>
      <c r="K68" s="519"/>
      <c r="M68" s="39"/>
      <c r="O68" s="39"/>
    </row>
    <row r="69" spans="1:15" s="21" customFormat="1" ht="14.25" customHeight="1">
      <c r="A69" s="45"/>
      <c r="B69" s="4" t="s">
        <v>321</v>
      </c>
      <c r="C69" s="205" t="s">
        <v>945</v>
      </c>
      <c r="D69" s="47">
        <v>2</v>
      </c>
      <c r="E69" s="6" t="s">
        <v>66</v>
      </c>
      <c r="F69" s="398">
        <f t="shared" ref="F69" si="24">ROUND(I69*K69,-3)</f>
        <v>424000</v>
      </c>
      <c r="G69" s="520">
        <f t="shared" ref="G69" si="25">SUM(D69*F69)</f>
        <v>848000</v>
      </c>
      <c r="H69" s="456"/>
      <c r="I69" s="468">
        <v>530000</v>
      </c>
      <c r="J69" s="521" t="s">
        <v>2</v>
      </c>
      <c r="K69" s="522">
        <v>0.8</v>
      </c>
      <c r="M69" s="39"/>
      <c r="O69" s="39"/>
    </row>
    <row r="70" spans="1:15" s="21" customFormat="1" ht="14.25" customHeight="1">
      <c r="A70" s="99"/>
      <c r="B70" s="7" t="s">
        <v>317</v>
      </c>
      <c r="C70" s="203"/>
      <c r="D70" s="207"/>
      <c r="E70" s="3"/>
      <c r="F70" s="517"/>
      <c r="G70" s="518"/>
      <c r="H70" s="462" t="s">
        <v>1212</v>
      </c>
      <c r="I70" s="463"/>
      <c r="J70" s="464"/>
      <c r="K70" s="519"/>
      <c r="M70" s="39"/>
      <c r="O70" s="39"/>
    </row>
    <row r="71" spans="1:15" s="21" customFormat="1" ht="14.25" customHeight="1">
      <c r="A71" s="45"/>
      <c r="B71" s="4" t="s">
        <v>321</v>
      </c>
      <c r="C71" s="205" t="s">
        <v>945</v>
      </c>
      <c r="D71" s="47">
        <v>1</v>
      </c>
      <c r="E71" s="6" t="s">
        <v>66</v>
      </c>
      <c r="F71" s="398">
        <f t="shared" ref="F71" si="26">ROUND(I71*K71,-3)</f>
        <v>642000</v>
      </c>
      <c r="G71" s="520">
        <f t="shared" ref="G71" si="27">SUM(D71*F71)</f>
        <v>642000</v>
      </c>
      <c r="H71" s="456"/>
      <c r="I71" s="468">
        <v>803000</v>
      </c>
      <c r="J71" s="521" t="s">
        <v>2</v>
      </c>
      <c r="K71" s="522">
        <v>0.8</v>
      </c>
      <c r="M71" s="39"/>
      <c r="O71" s="39"/>
    </row>
    <row r="72" spans="1:15" s="21" customFormat="1" ht="14.25" customHeight="1">
      <c r="A72" s="99"/>
      <c r="B72" s="183" t="s">
        <v>946</v>
      </c>
      <c r="C72" s="203"/>
      <c r="D72" s="207"/>
      <c r="E72" s="3"/>
      <c r="F72" s="517"/>
      <c r="G72" s="518"/>
      <c r="H72" s="462" t="s">
        <v>1212</v>
      </c>
      <c r="I72" s="463"/>
      <c r="J72" s="464"/>
      <c r="K72" s="519"/>
      <c r="M72" s="39"/>
      <c r="O72" s="39"/>
    </row>
    <row r="73" spans="1:15" s="21" customFormat="1" ht="14.25" customHeight="1">
      <c r="A73" s="45"/>
      <c r="B73" s="4" t="s">
        <v>321</v>
      </c>
      <c r="C73" s="205" t="s">
        <v>945</v>
      </c>
      <c r="D73" s="47">
        <v>1</v>
      </c>
      <c r="E73" s="6" t="s">
        <v>66</v>
      </c>
      <c r="F73" s="398">
        <f t="shared" ref="F73" si="28">ROUND(I73*K73,-3)</f>
        <v>389000</v>
      </c>
      <c r="G73" s="520">
        <f t="shared" ref="G73" si="29">SUM(D73*F73)</f>
        <v>389000</v>
      </c>
      <c r="H73" s="456"/>
      <c r="I73" s="468">
        <v>486000</v>
      </c>
      <c r="J73" s="521" t="s">
        <v>2</v>
      </c>
      <c r="K73" s="522">
        <v>0.8</v>
      </c>
      <c r="M73" s="39"/>
      <c r="O73" s="39"/>
    </row>
    <row r="74" spans="1:15" s="21" customFormat="1" ht="14.25" customHeight="1">
      <c r="A74" s="99"/>
      <c r="B74" s="183" t="s">
        <v>1160</v>
      </c>
      <c r="C74" s="203"/>
      <c r="D74" s="124"/>
      <c r="E74" s="195"/>
      <c r="F74" s="517"/>
      <c r="G74" s="518"/>
      <c r="H74" s="462" t="s">
        <v>1212</v>
      </c>
      <c r="I74" s="463"/>
      <c r="J74" s="464"/>
      <c r="K74" s="519"/>
      <c r="M74" s="39"/>
      <c r="O74" s="39"/>
    </row>
    <row r="75" spans="1:15" s="21" customFormat="1" ht="14.25" customHeight="1">
      <c r="A75" s="45"/>
      <c r="B75" s="292" t="s">
        <v>209</v>
      </c>
      <c r="C75" s="205"/>
      <c r="D75" s="31">
        <v>1</v>
      </c>
      <c r="E75" s="65" t="s">
        <v>5</v>
      </c>
      <c r="F75" s="398">
        <f>ROUND(I75*K75,-3)</f>
        <v>448000</v>
      </c>
      <c r="G75" s="520">
        <f t="shared" ref="G75" si="30">SUM(D75*F75)</f>
        <v>448000</v>
      </c>
      <c r="H75" s="456"/>
      <c r="I75" s="468">
        <v>560000</v>
      </c>
      <c r="J75" s="521" t="s">
        <v>2</v>
      </c>
      <c r="K75" s="522">
        <v>0.8</v>
      </c>
      <c r="M75" s="39"/>
      <c r="O75" s="39"/>
    </row>
    <row r="76" spans="1:15" s="21" customFormat="1" ht="14.25" customHeight="1">
      <c r="A76" s="99"/>
      <c r="B76" s="183"/>
      <c r="C76" s="203"/>
      <c r="D76" s="124"/>
      <c r="E76" s="3"/>
      <c r="F76" s="460"/>
      <c r="G76" s="461">
        <f t="shared" ref="G76:G87" si="31">SUM(D76*F76)</f>
        <v>0</v>
      </c>
      <c r="H76" s="478" t="s">
        <v>154</v>
      </c>
      <c r="I76" s="463"/>
      <c r="J76" s="464"/>
      <c r="K76" s="499"/>
      <c r="M76" s="39"/>
      <c r="O76" s="39"/>
    </row>
    <row r="77" spans="1:15" s="21" customFormat="1" ht="14.25" customHeight="1">
      <c r="A77" s="45"/>
      <c r="B77" s="4" t="s">
        <v>947</v>
      </c>
      <c r="C77" s="205"/>
      <c r="D77" s="31">
        <v>4.5999999999999996</v>
      </c>
      <c r="E77" s="6" t="s">
        <v>83</v>
      </c>
      <c r="F77" s="466">
        <f>ROUND((I76+I77)/1,-2)</f>
        <v>14700</v>
      </c>
      <c r="G77" s="467">
        <f t="shared" si="31"/>
        <v>67620</v>
      </c>
      <c r="H77" s="456" t="s">
        <v>562</v>
      </c>
      <c r="I77" s="468">
        <v>14700</v>
      </c>
      <c r="J77" s="578" t="s">
        <v>954</v>
      </c>
      <c r="K77" s="475"/>
      <c r="M77" s="39"/>
      <c r="O77" s="39"/>
    </row>
    <row r="78" spans="1:15" s="21" customFormat="1" ht="14.25" customHeight="1">
      <c r="A78" s="99"/>
      <c r="B78" s="183"/>
      <c r="C78" s="203"/>
      <c r="D78" s="124"/>
      <c r="E78" s="3"/>
      <c r="F78" s="577"/>
      <c r="G78" s="571">
        <f t="shared" si="31"/>
        <v>0</v>
      </c>
      <c r="H78" s="478" t="s">
        <v>1116</v>
      </c>
      <c r="I78" s="536"/>
      <c r="J78" s="537"/>
      <c r="K78" s="576"/>
      <c r="M78" s="39"/>
      <c r="O78" s="39"/>
    </row>
    <row r="79" spans="1:15" s="21" customFormat="1" ht="14.25" customHeight="1">
      <c r="A79" s="45"/>
      <c r="B79" s="4" t="s">
        <v>319</v>
      </c>
      <c r="C79" s="205" t="s">
        <v>320</v>
      </c>
      <c r="D79" s="31">
        <v>6</v>
      </c>
      <c r="E79" s="6" t="s">
        <v>66</v>
      </c>
      <c r="F79" s="398">
        <f>SUM(代価表!G893)</f>
        <v>23800</v>
      </c>
      <c r="G79" s="445">
        <f t="shared" si="31"/>
        <v>142800</v>
      </c>
      <c r="H79" s="456"/>
      <c r="I79" s="468"/>
      <c r="J79" s="521"/>
      <c r="K79" s="522"/>
      <c r="M79" s="39"/>
      <c r="O79" s="39"/>
    </row>
    <row r="80" spans="1:15" s="21" customFormat="1" ht="14.25" customHeight="1">
      <c r="A80" s="51"/>
      <c r="B80" s="7"/>
      <c r="C80" s="203"/>
      <c r="D80" s="124"/>
      <c r="E80" s="3"/>
      <c r="F80" s="577"/>
      <c r="G80" s="571">
        <f t="shared" si="31"/>
        <v>0</v>
      </c>
      <c r="H80" s="478" t="s">
        <v>507</v>
      </c>
      <c r="I80" s="536"/>
      <c r="J80" s="537"/>
      <c r="K80" s="576"/>
      <c r="M80" s="39"/>
      <c r="O80" s="39"/>
    </row>
    <row r="81" spans="1:15" s="21" customFormat="1" ht="14.25" customHeight="1">
      <c r="A81" s="45"/>
      <c r="B81" s="4" t="s">
        <v>948</v>
      </c>
      <c r="C81" s="205"/>
      <c r="D81" s="31">
        <v>2.9</v>
      </c>
      <c r="E81" s="6" t="s">
        <v>81</v>
      </c>
      <c r="F81" s="398">
        <f>SUM(代価表!G907)</f>
        <v>3490</v>
      </c>
      <c r="G81" s="445">
        <f t="shared" si="31"/>
        <v>10121</v>
      </c>
      <c r="H81" s="456"/>
      <c r="I81" s="468"/>
      <c r="J81" s="521"/>
      <c r="K81" s="522"/>
      <c r="M81" s="39"/>
      <c r="O81" s="39"/>
    </row>
    <row r="82" spans="1:15" s="21" customFormat="1" ht="14.25" customHeight="1">
      <c r="A82" s="99"/>
      <c r="B82" s="7"/>
      <c r="C82" s="247" t="s">
        <v>917</v>
      </c>
      <c r="D82" s="207"/>
      <c r="E82" s="3"/>
      <c r="F82" s="517"/>
      <c r="G82" s="518">
        <f t="shared" si="31"/>
        <v>0</v>
      </c>
      <c r="H82" s="462" t="s">
        <v>1143</v>
      </c>
      <c r="I82" s="463"/>
      <c r="J82" s="464"/>
      <c r="K82" s="519"/>
      <c r="M82" s="39"/>
      <c r="O82" s="39"/>
    </row>
    <row r="83" spans="1:15" s="21" customFormat="1" ht="14.25" customHeight="1">
      <c r="A83" s="45"/>
      <c r="B83" s="4" t="s">
        <v>949</v>
      </c>
      <c r="C83" s="205" t="s">
        <v>1144</v>
      </c>
      <c r="D83" s="47">
        <v>1</v>
      </c>
      <c r="E83" s="6" t="s">
        <v>66</v>
      </c>
      <c r="F83" s="398">
        <f>ROUND(I83*K83,-3)</f>
        <v>104000</v>
      </c>
      <c r="G83" s="520">
        <f t="shared" si="31"/>
        <v>104000</v>
      </c>
      <c r="H83" s="456"/>
      <c r="I83" s="468">
        <v>130300</v>
      </c>
      <c r="J83" s="521" t="s">
        <v>2</v>
      </c>
      <c r="K83" s="522">
        <v>0.8</v>
      </c>
      <c r="M83" s="39"/>
      <c r="O83" s="39"/>
    </row>
    <row r="84" spans="1:15" ht="14.25" customHeight="1">
      <c r="A84" s="99"/>
      <c r="B84" s="7"/>
      <c r="C84" s="247" t="s">
        <v>917</v>
      </c>
      <c r="D84" s="207"/>
      <c r="E84" s="3"/>
      <c r="F84" s="517"/>
      <c r="G84" s="518">
        <f t="shared" si="31"/>
        <v>0</v>
      </c>
      <c r="H84" s="462" t="s">
        <v>1143</v>
      </c>
      <c r="I84" s="463"/>
      <c r="J84" s="464"/>
      <c r="K84" s="519"/>
      <c r="L84" s="343"/>
      <c r="M84" s="344"/>
    </row>
    <row r="85" spans="1:15" ht="14.25" customHeight="1">
      <c r="A85" s="45"/>
      <c r="B85" s="4" t="s">
        <v>950</v>
      </c>
      <c r="C85" s="205" t="s">
        <v>1144</v>
      </c>
      <c r="D85" s="47">
        <v>1</v>
      </c>
      <c r="E85" s="6" t="s">
        <v>66</v>
      </c>
      <c r="F85" s="398">
        <f t="shared" ref="F85" si="32">ROUND(I85*K85,-2)</f>
        <v>62300</v>
      </c>
      <c r="G85" s="520">
        <f t="shared" si="31"/>
        <v>62300</v>
      </c>
      <c r="H85" s="456"/>
      <c r="I85" s="468">
        <v>77900</v>
      </c>
      <c r="J85" s="521" t="s">
        <v>2</v>
      </c>
      <c r="K85" s="522">
        <v>0.8</v>
      </c>
      <c r="L85" s="345"/>
      <c r="M85" s="344"/>
    </row>
    <row r="86" spans="1:15" ht="14.25" customHeight="1">
      <c r="A86" s="99"/>
      <c r="B86" s="7"/>
      <c r="C86" s="247" t="s">
        <v>907</v>
      </c>
      <c r="D86" s="207"/>
      <c r="E86" s="3"/>
      <c r="F86" s="517"/>
      <c r="G86" s="518">
        <f t="shared" si="31"/>
        <v>0</v>
      </c>
      <c r="H86" s="462" t="s">
        <v>1143</v>
      </c>
      <c r="I86" s="463"/>
      <c r="J86" s="464"/>
      <c r="K86" s="519"/>
    </row>
    <row r="87" spans="1:15" ht="14.25" customHeight="1">
      <c r="A87" s="45"/>
      <c r="B87" s="4" t="s">
        <v>951</v>
      </c>
      <c r="C87" s="205" t="s">
        <v>1145</v>
      </c>
      <c r="D87" s="47">
        <v>1</v>
      </c>
      <c r="E87" s="6" t="s">
        <v>66</v>
      </c>
      <c r="F87" s="398">
        <f t="shared" ref="F87" si="33">ROUND(I87*K87,-2)</f>
        <v>72800</v>
      </c>
      <c r="G87" s="520">
        <f t="shared" si="31"/>
        <v>72800</v>
      </c>
      <c r="H87" s="456"/>
      <c r="I87" s="468">
        <v>91000</v>
      </c>
      <c r="J87" s="521" t="s">
        <v>2</v>
      </c>
      <c r="K87" s="522">
        <v>0.8</v>
      </c>
    </row>
    <row r="88" spans="1:15" ht="14.25" customHeight="1">
      <c r="A88" s="99"/>
      <c r="B88" s="7"/>
      <c r="C88" s="247" t="s">
        <v>907</v>
      </c>
      <c r="D88" s="207"/>
      <c r="E88" s="3"/>
      <c r="F88" s="517"/>
      <c r="G88" s="518">
        <f t="shared" ref="G88:G89" si="34">SUM(D88*F88)</f>
        <v>0</v>
      </c>
      <c r="H88" s="462" t="s">
        <v>1143</v>
      </c>
      <c r="I88" s="463"/>
      <c r="J88" s="464"/>
      <c r="K88" s="519"/>
    </row>
    <row r="89" spans="1:15" ht="14.25" customHeight="1">
      <c r="A89" s="45"/>
      <c r="B89" s="4" t="s">
        <v>1146</v>
      </c>
      <c r="C89" s="205" t="s">
        <v>1145</v>
      </c>
      <c r="D89" s="47">
        <v>1</v>
      </c>
      <c r="E89" s="6" t="s">
        <v>66</v>
      </c>
      <c r="F89" s="398">
        <f>ROUND(I89*K89,-3)</f>
        <v>113000</v>
      </c>
      <c r="G89" s="520">
        <f t="shared" si="34"/>
        <v>113000</v>
      </c>
      <c r="H89" s="456"/>
      <c r="I89" s="468">
        <v>141600</v>
      </c>
      <c r="J89" s="521" t="s">
        <v>2</v>
      </c>
      <c r="K89" s="522">
        <v>0.8</v>
      </c>
    </row>
    <row r="90" spans="1:15" ht="14.25" customHeight="1">
      <c r="A90" s="99"/>
      <c r="B90" s="7"/>
      <c r="C90" s="203" t="s">
        <v>1147</v>
      </c>
      <c r="D90" s="207"/>
      <c r="E90" s="3"/>
      <c r="F90" s="517"/>
      <c r="G90" s="518">
        <f t="shared" ref="G90:G93" si="35">SUM(D90*F90)</f>
        <v>0</v>
      </c>
      <c r="H90" s="462" t="s">
        <v>1143</v>
      </c>
      <c r="I90" s="463"/>
      <c r="J90" s="464"/>
      <c r="K90" s="519"/>
    </row>
    <row r="91" spans="1:15" ht="14.25" customHeight="1">
      <c r="A91" s="45"/>
      <c r="B91" s="4" t="s">
        <v>952</v>
      </c>
      <c r="C91" s="205" t="s">
        <v>1148</v>
      </c>
      <c r="D91" s="47">
        <v>1</v>
      </c>
      <c r="E91" s="6" t="s">
        <v>66</v>
      </c>
      <c r="F91" s="398">
        <f t="shared" ref="F91" si="36">ROUND(I91*K91,-2)</f>
        <v>58200</v>
      </c>
      <c r="G91" s="520">
        <f t="shared" si="35"/>
        <v>58200</v>
      </c>
      <c r="H91" s="456"/>
      <c r="I91" s="468">
        <v>72700</v>
      </c>
      <c r="J91" s="521" t="s">
        <v>2</v>
      </c>
      <c r="K91" s="522">
        <v>0.8</v>
      </c>
    </row>
    <row r="92" spans="1:15" ht="14.25" customHeight="1">
      <c r="A92" s="99"/>
      <c r="B92" s="183"/>
      <c r="C92" s="247" t="s">
        <v>1249</v>
      </c>
      <c r="D92" s="207"/>
      <c r="E92" s="3"/>
      <c r="F92" s="577"/>
      <c r="G92" s="571">
        <f t="shared" si="35"/>
        <v>0</v>
      </c>
      <c r="H92" s="478" t="s">
        <v>519</v>
      </c>
      <c r="I92" s="536"/>
      <c r="J92" s="537"/>
      <c r="K92" s="576"/>
    </row>
    <row r="93" spans="1:15" ht="14.25" customHeight="1">
      <c r="A93" s="45"/>
      <c r="B93" s="4" t="s">
        <v>953</v>
      </c>
      <c r="C93" s="205" t="s">
        <v>1248</v>
      </c>
      <c r="D93" s="47">
        <v>1</v>
      </c>
      <c r="E93" s="6" t="s">
        <v>66</v>
      </c>
      <c r="F93" s="398">
        <f>SUM(代価表!G975)</f>
        <v>3360</v>
      </c>
      <c r="G93" s="445">
        <f t="shared" si="35"/>
        <v>3360</v>
      </c>
      <c r="H93" s="456"/>
      <c r="I93" s="468"/>
      <c r="J93" s="521"/>
      <c r="K93" s="522"/>
    </row>
    <row r="94" spans="1:15" ht="14.25" customHeight="1">
      <c r="A94" s="99"/>
      <c r="B94" s="42"/>
      <c r="C94" s="42"/>
      <c r="D94" s="43"/>
      <c r="E94" s="42"/>
      <c r="F94" s="548"/>
      <c r="G94" s="443"/>
      <c r="H94" s="523"/>
      <c r="I94" s="524"/>
      <c r="J94" s="525"/>
      <c r="K94" s="526"/>
      <c r="L94" s="21"/>
    </row>
    <row r="95" spans="1:15" ht="14.25" customHeight="1">
      <c r="A95" s="45"/>
      <c r="B95" s="45" t="s">
        <v>57</v>
      </c>
      <c r="C95" s="46"/>
      <c r="D95" s="47"/>
      <c r="E95" s="48"/>
      <c r="F95" s="416"/>
      <c r="G95" s="445">
        <f>SUM(G17,G19,G21,G23,G25,G27,G29,G31,G33,G35,G37,G39,G41,G43,G45,G47,G49,G51,G53,G55,G57,G59,G61,G63,G65,G67,G69,G71,G73,G75,G77,G79,G81,G83,G85,G87,G89,G91,G93)</f>
        <v>7652579</v>
      </c>
      <c r="H95" s="456"/>
      <c r="I95" s="527"/>
      <c r="J95" s="458"/>
      <c r="K95" s="528"/>
      <c r="L95" s="22">
        <f>SUM(G16:G94)</f>
        <v>7652579</v>
      </c>
    </row>
    <row r="96" spans="1:15" ht="14.25" customHeight="1">
      <c r="A96" s="59"/>
      <c r="B96" s="79"/>
      <c r="C96" s="79"/>
      <c r="D96" s="88"/>
      <c r="E96" s="89"/>
      <c r="F96" s="52"/>
      <c r="G96" s="184">
        <f>SUM(D96*F96)</f>
        <v>0</v>
      </c>
      <c r="H96" s="58"/>
      <c r="I96" s="359"/>
      <c r="J96" s="23"/>
      <c r="K96" s="33"/>
    </row>
    <row r="97" spans="1:11" ht="14.25" customHeight="1">
      <c r="A97" s="57"/>
      <c r="B97" s="46"/>
      <c r="C97" s="46"/>
      <c r="D97" s="47"/>
      <c r="E97" s="45"/>
      <c r="F97" s="49"/>
      <c r="G97" s="226">
        <f t="shared" ref="G97:G103" si="37">SUM(D97*F97)</f>
        <v>0</v>
      </c>
      <c r="H97" s="67"/>
      <c r="I97" s="125"/>
      <c r="J97" s="24"/>
      <c r="K97" s="98"/>
    </row>
    <row r="98" spans="1:11" ht="14.25" customHeight="1">
      <c r="A98" s="59"/>
      <c r="B98" s="79"/>
      <c r="C98" s="79"/>
      <c r="D98" s="88"/>
      <c r="E98" s="89"/>
      <c r="F98" s="52"/>
      <c r="G98" s="184">
        <f t="shared" ref="G98:G101" si="38">SUM(D98*F98)</f>
        <v>0</v>
      </c>
      <c r="H98" s="58"/>
      <c r="I98" s="359"/>
      <c r="J98" s="23"/>
      <c r="K98" s="33"/>
    </row>
    <row r="99" spans="1:11" ht="14.25" customHeight="1">
      <c r="A99" s="57"/>
      <c r="B99" s="46"/>
      <c r="C99" s="46"/>
      <c r="D99" s="47"/>
      <c r="E99" s="45"/>
      <c r="F99" s="49"/>
      <c r="G99" s="226">
        <f t="shared" si="38"/>
        <v>0</v>
      </c>
      <c r="H99" s="67"/>
      <c r="I99" s="125"/>
      <c r="J99" s="24"/>
      <c r="K99" s="98"/>
    </row>
    <row r="100" spans="1:11" ht="14.25" customHeight="1">
      <c r="A100" s="59"/>
      <c r="B100" s="79"/>
      <c r="C100" s="79"/>
      <c r="D100" s="88"/>
      <c r="E100" s="89"/>
      <c r="F100" s="52"/>
      <c r="G100" s="184">
        <f t="shared" si="38"/>
        <v>0</v>
      </c>
      <c r="H100" s="58"/>
      <c r="I100" s="359"/>
      <c r="J100" s="23"/>
      <c r="K100" s="33"/>
    </row>
    <row r="101" spans="1:11" ht="14.25" customHeight="1">
      <c r="A101" s="57"/>
      <c r="B101" s="46"/>
      <c r="C101" s="46"/>
      <c r="D101" s="47"/>
      <c r="E101" s="45"/>
      <c r="F101" s="49"/>
      <c r="G101" s="226">
        <f t="shared" si="38"/>
        <v>0</v>
      </c>
      <c r="H101" s="67"/>
      <c r="I101" s="125"/>
      <c r="J101" s="24"/>
      <c r="K101" s="98"/>
    </row>
    <row r="102" spans="1:11" ht="14.25" customHeight="1">
      <c r="A102" s="59"/>
      <c r="B102" s="79"/>
      <c r="C102" s="79"/>
      <c r="D102" s="88"/>
      <c r="E102" s="89"/>
      <c r="F102" s="52"/>
      <c r="G102" s="184">
        <f t="shared" si="37"/>
        <v>0</v>
      </c>
      <c r="H102" s="58"/>
      <c r="I102" s="359"/>
      <c r="J102" s="23"/>
      <c r="K102" s="33"/>
    </row>
    <row r="103" spans="1:11" ht="14.25" customHeight="1">
      <c r="A103" s="57"/>
      <c r="B103" s="46"/>
      <c r="C103" s="46"/>
      <c r="D103" s="47"/>
      <c r="E103" s="45"/>
      <c r="F103" s="49"/>
      <c r="G103" s="226">
        <f t="shared" si="37"/>
        <v>0</v>
      </c>
      <c r="H103" s="67"/>
      <c r="I103" s="125"/>
      <c r="J103" s="24"/>
      <c r="K103" s="98"/>
    </row>
  </sheetData>
  <mergeCells count="3">
    <mergeCell ref="P2:P3"/>
    <mergeCell ref="H1:K1"/>
    <mergeCell ref="O2:O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2" manualBreakCount="2">
    <brk id="35" max="10" man="1"/>
    <brk id="69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45"/>
  </sheetPr>
  <dimension ref="A1:Q41"/>
  <sheetViews>
    <sheetView showZeros="0" zoomScale="85" zoomScaleNormal="85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110" customWidth="1"/>
    <col min="5" max="5" width="6" style="41" customWidth="1"/>
    <col min="6" max="6" width="15.875" style="108" customWidth="1"/>
    <col min="7" max="7" width="20" style="108" customWidth="1"/>
    <col min="8" max="8" width="8.25" style="21" customWidth="1"/>
    <col min="9" max="9" width="6.25" style="28" customWidth="1"/>
    <col min="10" max="10" width="4.75" style="28" customWidth="1"/>
    <col min="11" max="11" width="5" style="28" customWidth="1"/>
    <col min="12" max="12" width="13.125" style="28" customWidth="1"/>
    <col min="13" max="16384" width="9" style="28"/>
  </cols>
  <sheetData>
    <row r="1" spans="1:17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38" t="s">
        <v>12</v>
      </c>
      <c r="H1" s="706" t="s">
        <v>13</v>
      </c>
      <c r="I1" s="707"/>
      <c r="J1" s="707"/>
      <c r="K1" s="708"/>
      <c r="L1" s="21"/>
      <c r="M1" s="108"/>
      <c r="N1" s="21"/>
      <c r="O1" s="108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548"/>
      <c r="G2" s="549"/>
      <c r="H2" s="515"/>
      <c r="I2" s="641"/>
      <c r="J2" s="525"/>
      <c r="K2" s="579"/>
      <c r="L2" s="21"/>
      <c r="M2" s="108"/>
      <c r="N2" s="705"/>
      <c r="O2" s="713"/>
      <c r="P2" s="705"/>
      <c r="Q2" s="40"/>
    </row>
    <row r="3" spans="1:17" s="21" customFormat="1" ht="14.25" customHeight="1">
      <c r="A3" s="45" t="str">
        <f>Ⅰ!A27</f>
        <v>Ⅰ-11</v>
      </c>
      <c r="B3" s="46" t="str">
        <f>Ⅰ!B27</f>
        <v>発生材処分</v>
      </c>
      <c r="C3" s="46"/>
      <c r="D3" s="47"/>
      <c r="E3" s="48"/>
      <c r="F3" s="416"/>
      <c r="G3" s="552">
        <f>ROUNDDOWN(D3*F3,0)</f>
        <v>0</v>
      </c>
      <c r="H3" s="456"/>
      <c r="I3" s="457"/>
      <c r="J3" s="458"/>
      <c r="K3" s="459"/>
      <c r="M3" s="108"/>
      <c r="N3" s="704"/>
      <c r="O3" s="704"/>
      <c r="P3" s="704"/>
      <c r="Q3" s="40"/>
    </row>
    <row r="4" spans="1:17" s="21" customFormat="1" ht="14.25" customHeight="1">
      <c r="A4" s="191"/>
      <c r="B4" s="183"/>
      <c r="C4" s="192"/>
      <c r="D4" s="291"/>
      <c r="E4" s="3"/>
      <c r="F4" s="504"/>
      <c r="G4" s="518">
        <f t="shared" ref="G4:G5" si="0">SUM(D4*F4)</f>
        <v>0</v>
      </c>
      <c r="H4" s="478" t="s">
        <v>1316</v>
      </c>
      <c r="I4" s="463"/>
      <c r="J4" s="580"/>
      <c r="K4" s="499"/>
      <c r="M4" s="108"/>
      <c r="O4" s="108"/>
      <c r="Q4" s="40"/>
    </row>
    <row r="5" spans="1:17" s="21" customFormat="1" ht="14.25" customHeight="1">
      <c r="A5" s="45"/>
      <c r="B5" s="4" t="s">
        <v>171</v>
      </c>
      <c r="C5" s="46" t="s">
        <v>1319</v>
      </c>
      <c r="D5" s="75">
        <v>138</v>
      </c>
      <c r="E5" s="6" t="s">
        <v>3</v>
      </c>
      <c r="F5" s="466">
        <f>ROUND(H5*J5,-1)</f>
        <v>4500</v>
      </c>
      <c r="G5" s="520">
        <f t="shared" si="0"/>
        <v>621000</v>
      </c>
      <c r="H5" s="581">
        <v>2500</v>
      </c>
      <c r="I5" s="468" t="s">
        <v>1318</v>
      </c>
      <c r="J5" s="582">
        <v>1.8</v>
      </c>
      <c r="K5" s="475" t="s">
        <v>1317</v>
      </c>
      <c r="M5" s="108"/>
      <c r="O5" s="108"/>
      <c r="Q5" s="40"/>
    </row>
    <row r="6" spans="1:17" s="21" customFormat="1" ht="14.25" customHeight="1">
      <c r="A6" s="191"/>
      <c r="B6" s="59"/>
      <c r="C6" s="59"/>
      <c r="D6" s="341"/>
      <c r="E6" s="42"/>
      <c r="F6" s="529"/>
      <c r="G6" s="443"/>
      <c r="H6" s="515"/>
      <c r="I6" s="490"/>
      <c r="J6" s="490"/>
      <c r="K6" s="491"/>
      <c r="L6" s="28"/>
      <c r="M6" s="28"/>
      <c r="N6" s="28"/>
      <c r="O6" s="28"/>
      <c r="Q6" s="40"/>
    </row>
    <row r="7" spans="1:17" s="21" customFormat="1" ht="14.25" customHeight="1">
      <c r="A7" s="45"/>
      <c r="B7" s="101" t="s">
        <v>57</v>
      </c>
      <c r="C7" s="57"/>
      <c r="D7" s="342"/>
      <c r="E7" s="65"/>
      <c r="F7" s="165"/>
      <c r="G7" s="445">
        <f>SUM(G5)</f>
        <v>621000</v>
      </c>
      <c r="H7" s="456"/>
      <c r="I7" s="487"/>
      <c r="J7" s="469"/>
      <c r="K7" s="470"/>
      <c r="L7" s="90"/>
      <c r="M7" s="28"/>
      <c r="N7" s="28"/>
      <c r="O7" s="28"/>
      <c r="Q7" s="40"/>
    </row>
    <row r="8" spans="1:17" s="21" customFormat="1" ht="14.25" customHeight="1">
      <c r="A8" s="59"/>
      <c r="B8" s="183"/>
      <c r="C8" s="2"/>
      <c r="D8" s="124"/>
      <c r="E8" s="3"/>
      <c r="F8" s="529"/>
      <c r="G8" s="498"/>
      <c r="H8" s="493"/>
      <c r="I8" s="530"/>
      <c r="J8" s="495"/>
      <c r="K8" s="526"/>
      <c r="L8" s="28"/>
      <c r="M8" s="28"/>
      <c r="N8" s="28"/>
      <c r="O8" s="28"/>
      <c r="Q8" s="40"/>
    </row>
    <row r="9" spans="1:17" s="21" customFormat="1" ht="14.25" customHeight="1">
      <c r="A9" s="57"/>
      <c r="B9" s="4"/>
      <c r="C9" s="5"/>
      <c r="D9" s="31"/>
      <c r="E9" s="6"/>
      <c r="F9" s="165"/>
      <c r="G9" s="445"/>
      <c r="H9" s="456"/>
      <c r="I9" s="487"/>
      <c r="J9" s="543"/>
      <c r="K9" s="533"/>
      <c r="L9" s="28"/>
      <c r="M9" s="28"/>
      <c r="N9" s="28"/>
      <c r="O9" s="28"/>
      <c r="Q9" s="40"/>
    </row>
    <row r="10" spans="1:17" s="21" customFormat="1" ht="14.25" customHeight="1">
      <c r="A10" s="182"/>
      <c r="B10" s="79"/>
      <c r="C10" s="204"/>
      <c r="D10" s="193"/>
      <c r="E10" s="3"/>
      <c r="F10" s="504"/>
      <c r="G10" s="498"/>
      <c r="H10" s="539"/>
      <c r="I10" s="540"/>
      <c r="J10" s="541"/>
      <c r="K10" s="542"/>
      <c r="L10" s="223"/>
      <c r="M10" s="115"/>
      <c r="N10" s="115"/>
      <c r="O10" s="224"/>
      <c r="Q10" s="40"/>
    </row>
    <row r="11" spans="1:17" s="21" customFormat="1" ht="14.25" customHeight="1">
      <c r="A11" s="57"/>
      <c r="B11" s="4"/>
      <c r="C11" s="179"/>
      <c r="D11" s="47"/>
      <c r="E11" s="6"/>
      <c r="F11" s="165"/>
      <c r="G11" s="445"/>
      <c r="H11" s="456"/>
      <c r="I11" s="487"/>
      <c r="J11" s="543"/>
      <c r="K11" s="533"/>
      <c r="L11" s="223"/>
      <c r="M11" s="115"/>
      <c r="N11" s="115"/>
      <c r="O11" s="224"/>
      <c r="Q11" s="40"/>
    </row>
    <row r="12" spans="1:17" s="21" customFormat="1" ht="14.25" customHeight="1">
      <c r="A12" s="99"/>
      <c r="B12" s="183"/>
      <c r="C12" s="203"/>
      <c r="D12" s="207"/>
      <c r="E12" s="3"/>
      <c r="F12" s="504"/>
      <c r="G12" s="498"/>
      <c r="H12" s="539"/>
      <c r="I12" s="540"/>
      <c r="J12" s="541"/>
      <c r="K12" s="542"/>
      <c r="L12" s="223"/>
      <c r="M12" s="115"/>
      <c r="N12" s="115"/>
      <c r="O12" s="224"/>
      <c r="Q12" s="40"/>
    </row>
    <row r="13" spans="1:17" s="21" customFormat="1" ht="14.25" customHeight="1">
      <c r="A13" s="45"/>
      <c r="B13" s="4"/>
      <c r="C13" s="205"/>
      <c r="D13" s="47"/>
      <c r="E13" s="6"/>
      <c r="F13" s="165"/>
      <c r="G13" s="445"/>
      <c r="H13" s="456"/>
      <c r="I13" s="487"/>
      <c r="J13" s="543"/>
      <c r="K13" s="533"/>
      <c r="L13" s="223"/>
      <c r="M13" s="115"/>
      <c r="N13" s="115"/>
      <c r="O13" s="224"/>
      <c r="Q13" s="40"/>
    </row>
    <row r="14" spans="1:17" s="21" customFormat="1" ht="14.25" customHeight="1">
      <c r="A14" s="191"/>
      <c r="B14" s="358"/>
      <c r="C14" s="204"/>
      <c r="D14" s="193"/>
      <c r="E14" s="185"/>
      <c r="F14" s="222"/>
      <c r="G14" s="366"/>
      <c r="H14" s="180"/>
      <c r="I14" s="276"/>
      <c r="J14" s="181"/>
      <c r="K14" s="355"/>
      <c r="L14" s="223"/>
      <c r="M14" s="115"/>
      <c r="N14" s="115"/>
      <c r="O14" s="224"/>
      <c r="Q14" s="40"/>
    </row>
    <row r="15" spans="1:17" s="21" customFormat="1" ht="14.25" customHeight="1">
      <c r="A15" s="45"/>
      <c r="B15" s="4"/>
      <c r="C15" s="205"/>
      <c r="D15" s="31"/>
      <c r="E15" s="6"/>
      <c r="F15" s="261"/>
      <c r="G15" s="338"/>
      <c r="H15" s="50"/>
      <c r="I15" s="265"/>
      <c r="J15" s="265"/>
      <c r="K15" s="266"/>
      <c r="L15" s="223"/>
      <c r="M15" s="115"/>
      <c r="N15" s="115"/>
      <c r="O15" s="224"/>
      <c r="Q15" s="40"/>
    </row>
    <row r="16" spans="1:17" s="21" customFormat="1" ht="14.25" customHeight="1">
      <c r="A16" s="99"/>
      <c r="B16" s="59"/>
      <c r="C16" s="59"/>
      <c r="D16" s="341"/>
      <c r="E16" s="42"/>
      <c r="F16" s="60"/>
      <c r="G16" s="231"/>
      <c r="H16" s="53"/>
      <c r="I16" s="135"/>
      <c r="J16" s="135"/>
      <c r="K16" s="290"/>
      <c r="L16" s="28"/>
      <c r="M16" s="115"/>
      <c r="N16" s="115"/>
      <c r="O16" s="224"/>
      <c r="Q16" s="40"/>
    </row>
    <row r="17" spans="1:17" s="21" customFormat="1" ht="14.25" customHeight="1">
      <c r="A17" s="45"/>
      <c r="B17" s="101"/>
      <c r="C17" s="57"/>
      <c r="D17" s="342"/>
      <c r="E17" s="65"/>
      <c r="F17" s="61"/>
      <c r="G17" s="226"/>
      <c r="H17" s="50"/>
      <c r="I17" s="125"/>
      <c r="J17" s="24"/>
      <c r="K17" s="162"/>
      <c r="L17" s="90"/>
      <c r="M17" s="115"/>
      <c r="N17" s="115"/>
      <c r="O17" s="224"/>
      <c r="Q17" s="40"/>
    </row>
    <row r="18" spans="1:17" s="21" customFormat="1" ht="14.25" customHeight="1">
      <c r="A18" s="191"/>
      <c r="B18" s="79"/>
      <c r="C18" s="79"/>
      <c r="D18" s="88"/>
      <c r="E18" s="89"/>
      <c r="F18" s="52"/>
      <c r="G18" s="231"/>
      <c r="H18" s="289"/>
      <c r="I18" s="135"/>
      <c r="J18" s="135"/>
      <c r="K18" s="290"/>
      <c r="L18" s="28"/>
      <c r="M18" s="115"/>
      <c r="N18" s="115"/>
      <c r="O18" s="224"/>
      <c r="Q18" s="40"/>
    </row>
    <row r="19" spans="1:17" s="21" customFormat="1" ht="14.25" customHeight="1">
      <c r="A19" s="45"/>
      <c r="B19" s="46"/>
      <c r="C19" s="46"/>
      <c r="D19" s="47"/>
      <c r="E19" s="65"/>
      <c r="F19" s="55"/>
      <c r="G19" s="226"/>
      <c r="H19" s="50"/>
      <c r="I19" s="125"/>
      <c r="J19" s="24"/>
      <c r="K19" s="163"/>
      <c r="L19" s="28"/>
      <c r="M19" s="115"/>
      <c r="N19" s="115"/>
      <c r="O19" s="224"/>
      <c r="Q19" s="40"/>
    </row>
    <row r="20" spans="1:17" s="21" customFormat="1" ht="14.25" customHeight="1">
      <c r="A20" s="59"/>
      <c r="B20" s="282"/>
      <c r="C20" s="204"/>
      <c r="D20" s="124"/>
      <c r="E20" s="3"/>
      <c r="F20" s="222"/>
      <c r="G20" s="237"/>
      <c r="H20" s="271"/>
      <c r="I20" s="279"/>
      <c r="J20" s="279"/>
      <c r="K20" s="280"/>
      <c r="L20" s="223"/>
      <c r="M20" s="115"/>
      <c r="N20" s="115"/>
      <c r="O20" s="224"/>
      <c r="Q20" s="40"/>
    </row>
    <row r="21" spans="1:17" s="21" customFormat="1" ht="14.25" customHeight="1">
      <c r="A21" s="57"/>
      <c r="B21" s="4"/>
      <c r="C21" s="205"/>
      <c r="D21" s="47"/>
      <c r="E21" s="6"/>
      <c r="F21" s="61"/>
      <c r="G21" s="226"/>
      <c r="H21" s="50"/>
      <c r="I21" s="125"/>
      <c r="J21" s="27"/>
      <c r="K21" s="164"/>
      <c r="L21" s="223"/>
      <c r="M21" s="115"/>
      <c r="N21" s="115"/>
      <c r="O21" s="224"/>
      <c r="Q21" s="40"/>
    </row>
    <row r="22" spans="1:17" s="21" customFormat="1" ht="14.25" customHeight="1">
      <c r="A22" s="191"/>
      <c r="B22" s="358"/>
      <c r="C22" s="204"/>
      <c r="D22" s="193"/>
      <c r="E22" s="185"/>
      <c r="F22" s="222"/>
      <c r="G22" s="337"/>
      <c r="H22" s="187"/>
      <c r="I22" s="276"/>
      <c r="J22" s="181"/>
      <c r="K22" s="355"/>
      <c r="L22" s="223"/>
      <c r="M22" s="115"/>
      <c r="N22" s="115"/>
      <c r="O22" s="224"/>
      <c r="Q22" s="40"/>
    </row>
    <row r="23" spans="1:17" s="21" customFormat="1" ht="14.25" customHeight="1">
      <c r="A23" s="45"/>
      <c r="B23" s="4"/>
      <c r="C23" s="205"/>
      <c r="D23" s="31"/>
      <c r="E23" s="6"/>
      <c r="F23" s="261"/>
      <c r="G23" s="226"/>
      <c r="H23" s="264"/>
      <c r="I23" s="265"/>
      <c r="J23" s="265"/>
      <c r="K23" s="266"/>
      <c r="L23" s="223"/>
      <c r="M23" s="115"/>
      <c r="N23" s="115"/>
      <c r="O23" s="224"/>
      <c r="Q23" s="40"/>
    </row>
    <row r="24" spans="1:17" s="21" customFormat="1" ht="14.25" customHeight="1">
      <c r="A24" s="59"/>
      <c r="B24" s="183"/>
      <c r="C24" s="203"/>
      <c r="D24" s="193"/>
      <c r="E24" s="3"/>
      <c r="F24" s="222"/>
      <c r="G24" s="184"/>
      <c r="H24" s="217"/>
      <c r="I24" s="352"/>
      <c r="J24" s="287"/>
      <c r="K24" s="288"/>
      <c r="L24" s="223"/>
      <c r="M24" s="115"/>
      <c r="N24" s="115"/>
      <c r="O24" s="224"/>
      <c r="Q24" s="40"/>
    </row>
    <row r="25" spans="1:17" s="21" customFormat="1" ht="14.25" customHeight="1">
      <c r="A25" s="57"/>
      <c r="B25" s="4"/>
      <c r="C25" s="205"/>
      <c r="D25" s="47"/>
      <c r="E25" s="6"/>
      <c r="F25" s="61"/>
      <c r="G25" s="226"/>
      <c r="H25" s="50"/>
      <c r="I25" s="125"/>
      <c r="J25" s="27"/>
      <c r="K25" s="164"/>
      <c r="L25" s="223"/>
      <c r="M25" s="115"/>
      <c r="N25" s="115"/>
      <c r="O25" s="224"/>
      <c r="Q25" s="40"/>
    </row>
    <row r="26" spans="1:17" s="21" customFormat="1" ht="14.25" customHeight="1">
      <c r="A26" s="59"/>
      <c r="B26" s="183"/>
      <c r="C26" s="2"/>
      <c r="D26" s="193"/>
      <c r="E26" s="3"/>
      <c r="F26" s="222"/>
      <c r="G26" s="337"/>
      <c r="H26" s="187"/>
      <c r="I26" s="276"/>
      <c r="J26" s="181"/>
      <c r="K26" s="355"/>
      <c r="L26" s="223"/>
      <c r="M26" s="115"/>
      <c r="N26" s="115"/>
      <c r="O26" s="224"/>
      <c r="Q26" s="40"/>
    </row>
    <row r="27" spans="1:17" s="21" customFormat="1" ht="14.25" customHeight="1">
      <c r="A27" s="57"/>
      <c r="B27" s="4"/>
      <c r="C27" s="5"/>
      <c r="D27" s="47"/>
      <c r="E27" s="6"/>
      <c r="F27" s="261"/>
      <c r="G27" s="226"/>
      <c r="H27" s="264"/>
      <c r="I27" s="265"/>
      <c r="J27" s="265"/>
      <c r="K27" s="266"/>
      <c r="L27" s="223"/>
      <c r="M27" s="115"/>
      <c r="N27" s="115"/>
      <c r="O27" s="224"/>
      <c r="Q27" s="40"/>
    </row>
    <row r="28" spans="1:17" s="21" customFormat="1" ht="14.25" customHeight="1">
      <c r="A28" s="59"/>
      <c r="B28" s="183"/>
      <c r="C28" s="203"/>
      <c r="D28" s="193"/>
      <c r="E28" s="3"/>
      <c r="F28" s="222"/>
      <c r="G28" s="184"/>
      <c r="H28" s="217"/>
      <c r="I28" s="352"/>
      <c r="J28" s="287"/>
      <c r="K28" s="288"/>
      <c r="L28" s="223"/>
      <c r="M28" s="115"/>
      <c r="N28" s="115"/>
      <c r="O28" s="224"/>
      <c r="Q28" s="40"/>
    </row>
    <row r="29" spans="1:17" s="21" customFormat="1" ht="14.25" customHeight="1">
      <c r="A29" s="57"/>
      <c r="B29" s="4"/>
      <c r="C29" s="205"/>
      <c r="D29" s="47"/>
      <c r="E29" s="6"/>
      <c r="F29" s="61"/>
      <c r="G29" s="226"/>
      <c r="H29" s="50"/>
      <c r="I29" s="125"/>
      <c r="J29" s="27"/>
      <c r="K29" s="164"/>
      <c r="L29" s="223"/>
      <c r="M29" s="115"/>
      <c r="N29" s="115"/>
      <c r="O29" s="224"/>
      <c r="Q29" s="40"/>
    </row>
    <row r="30" spans="1:17" s="21" customFormat="1" ht="14.25" customHeight="1">
      <c r="A30" s="191"/>
      <c r="B30" s="358"/>
      <c r="C30" s="204"/>
      <c r="D30" s="193"/>
      <c r="E30" s="185"/>
      <c r="F30" s="222"/>
      <c r="G30" s="337"/>
      <c r="H30" s="187"/>
      <c r="I30" s="276"/>
      <c r="J30" s="181"/>
      <c r="K30" s="355"/>
      <c r="L30" s="223"/>
      <c r="M30" s="115"/>
      <c r="N30" s="115"/>
      <c r="O30" s="224"/>
      <c r="Q30" s="40"/>
    </row>
    <row r="31" spans="1:17" s="21" customFormat="1" ht="14.25" customHeight="1">
      <c r="A31" s="45"/>
      <c r="B31" s="4"/>
      <c r="C31" s="205"/>
      <c r="D31" s="31"/>
      <c r="E31" s="6"/>
      <c r="F31" s="261"/>
      <c r="G31" s="226"/>
      <c r="H31" s="264"/>
      <c r="I31" s="265"/>
      <c r="J31" s="265"/>
      <c r="K31" s="266"/>
      <c r="L31" s="223"/>
      <c r="M31" s="115"/>
      <c r="N31" s="115"/>
      <c r="O31" s="224"/>
      <c r="Q31" s="40"/>
    </row>
    <row r="32" spans="1:17" s="21" customFormat="1" ht="14.25" customHeight="1">
      <c r="A32" s="59"/>
      <c r="B32" s="183"/>
      <c r="C32" s="203"/>
      <c r="D32" s="193"/>
      <c r="E32" s="3"/>
      <c r="F32" s="222"/>
      <c r="G32" s="184"/>
      <c r="H32" s="217"/>
      <c r="I32" s="352"/>
      <c r="J32" s="287"/>
      <c r="K32" s="288"/>
      <c r="L32" s="223"/>
      <c r="M32" s="115"/>
      <c r="N32" s="115"/>
      <c r="O32" s="224"/>
      <c r="Q32" s="40"/>
    </row>
    <row r="33" spans="1:17" s="21" customFormat="1" ht="14.25" customHeight="1">
      <c r="A33" s="57"/>
      <c r="B33" s="4"/>
      <c r="C33" s="205"/>
      <c r="D33" s="47"/>
      <c r="E33" s="6"/>
      <c r="F33" s="61"/>
      <c r="G33" s="226"/>
      <c r="H33" s="50"/>
      <c r="I33" s="125"/>
      <c r="J33" s="27"/>
      <c r="K33" s="164"/>
      <c r="L33" s="223"/>
      <c r="M33" s="115"/>
      <c r="N33" s="115"/>
      <c r="O33" s="224"/>
      <c r="Q33" s="40"/>
    </row>
    <row r="34" spans="1:17" ht="14.25" customHeight="1">
      <c r="A34" s="59"/>
      <c r="B34" s="79"/>
      <c r="C34" s="79"/>
      <c r="D34" s="88"/>
      <c r="E34" s="89"/>
      <c r="F34" s="52"/>
      <c r="G34" s="231"/>
      <c r="H34" s="56"/>
      <c r="I34" s="13"/>
      <c r="J34" s="13"/>
      <c r="K34" s="26"/>
      <c r="L34" s="21"/>
    </row>
    <row r="35" spans="1:17" ht="14.25" customHeight="1">
      <c r="A35" s="57"/>
      <c r="B35" s="45"/>
      <c r="C35" s="96"/>
      <c r="D35" s="109"/>
      <c r="E35" s="97"/>
      <c r="F35" s="49"/>
      <c r="G35" s="226"/>
      <c r="H35" s="50"/>
      <c r="I35" s="15"/>
      <c r="J35" s="15"/>
      <c r="K35" s="25"/>
      <c r="L35" s="22"/>
    </row>
    <row r="36" spans="1:17" ht="14.25" customHeight="1"/>
    <row r="37" spans="1:17" ht="14.25" customHeight="1"/>
    <row r="38" spans="1:17" ht="14.25" customHeight="1"/>
    <row r="39" spans="1:17" ht="14.25" customHeight="1"/>
    <row r="40" spans="1:17" ht="14.25" customHeight="1"/>
    <row r="41" spans="1:17" ht="14.25" customHeight="1"/>
  </sheetData>
  <mergeCells count="4">
    <mergeCell ref="H1:K1"/>
    <mergeCell ref="O2:O3"/>
    <mergeCell ref="P2:P3"/>
    <mergeCell ref="N2:N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6"/>
  </sheetPr>
  <dimension ref="A1:O35"/>
  <sheetViews>
    <sheetView showZeros="0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233" customWidth="1"/>
    <col min="8" max="8" width="7" style="21" customWidth="1"/>
    <col min="9" max="9" width="8.25" style="28" customWidth="1"/>
    <col min="10" max="10" width="2.625" style="28" customWidth="1"/>
    <col min="11" max="11" width="6.75" style="28" customWidth="1"/>
    <col min="12" max="16384" width="9" style="28"/>
  </cols>
  <sheetData>
    <row r="1" spans="1:15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229" t="s">
        <v>12</v>
      </c>
      <c r="H1" s="706" t="s">
        <v>13</v>
      </c>
      <c r="I1" s="707"/>
      <c r="J1" s="707"/>
      <c r="K1" s="708"/>
    </row>
    <row r="2" spans="1:15" s="41" customFormat="1" ht="14.25" customHeight="1">
      <c r="A2" s="99"/>
      <c r="B2" s="133"/>
      <c r="C2" s="2"/>
      <c r="D2" s="124"/>
      <c r="E2" s="3"/>
      <c r="F2" s="52"/>
      <c r="G2" s="231"/>
      <c r="H2" s="53"/>
      <c r="I2" s="640"/>
      <c r="J2" s="19"/>
      <c r="K2" s="20"/>
    </row>
    <row r="3" spans="1:15" s="41" customFormat="1" ht="14.25" customHeight="1">
      <c r="A3" s="155" t="s">
        <v>33</v>
      </c>
      <c r="B3" s="133"/>
      <c r="C3" s="5"/>
      <c r="D3" s="132"/>
      <c r="E3" s="6"/>
      <c r="F3" s="416"/>
      <c r="G3" s="445"/>
      <c r="H3" s="721"/>
      <c r="I3" s="722"/>
      <c r="J3" s="722"/>
      <c r="K3" s="723"/>
    </row>
    <row r="4" spans="1:15" s="41" customFormat="1" ht="14.25" customHeight="1">
      <c r="A4" s="42"/>
      <c r="B4" s="42"/>
      <c r="C4" s="42"/>
      <c r="D4" s="43"/>
      <c r="E4" s="42"/>
      <c r="F4" s="548"/>
      <c r="G4" s="583"/>
      <c r="H4" s="493"/>
      <c r="I4" s="525"/>
      <c r="J4" s="525"/>
      <c r="K4" s="531"/>
    </row>
    <row r="5" spans="1:15" s="21" customFormat="1" ht="14.25" customHeight="1">
      <c r="A5" s="45" t="str">
        <f>鑑!A21</f>
        <v>Ⅰ</v>
      </c>
      <c r="B5" s="46" t="str">
        <f>鑑!B21</f>
        <v>共通仮設費</v>
      </c>
      <c r="C5" s="46"/>
      <c r="D5" s="47"/>
      <c r="E5" s="48"/>
      <c r="F5" s="416"/>
      <c r="G5" s="445">
        <f>ROUNDDOWN(D5*F5,0)</f>
        <v>0</v>
      </c>
      <c r="H5" s="516"/>
      <c r="I5" s="458"/>
      <c r="J5" s="458"/>
      <c r="K5" s="584"/>
    </row>
    <row r="6" spans="1:15" s="21" customFormat="1" ht="14.25" customHeight="1">
      <c r="A6" s="51"/>
      <c r="B6" s="1"/>
      <c r="C6" s="2"/>
      <c r="D6" s="124"/>
      <c r="E6" s="3"/>
      <c r="F6" s="488"/>
      <c r="G6" s="443"/>
      <c r="H6" s="724"/>
      <c r="I6" s="725"/>
      <c r="J6" s="725"/>
      <c r="K6" s="726"/>
    </row>
    <row r="7" spans="1:15" s="21" customFormat="1" ht="14.25" customHeight="1">
      <c r="A7" s="45"/>
      <c r="B7" s="4" t="s">
        <v>75</v>
      </c>
      <c r="C7" s="5"/>
      <c r="D7" s="132"/>
      <c r="E7" s="6"/>
      <c r="F7" s="416"/>
      <c r="G7" s="445"/>
      <c r="H7" s="456"/>
      <c r="I7" s="487"/>
      <c r="J7" s="469"/>
      <c r="K7" s="585"/>
    </row>
    <row r="8" spans="1:15" s="21" customFormat="1" ht="14.25" customHeight="1">
      <c r="A8" s="191"/>
      <c r="B8" s="192"/>
      <c r="C8" s="183"/>
      <c r="D8" s="124"/>
      <c r="E8" s="3"/>
      <c r="F8" s="488"/>
      <c r="G8" s="498">
        <f t="shared" ref="G8" si="0">SUM(D8*F8)</f>
        <v>0</v>
      </c>
      <c r="H8" s="515" t="s">
        <v>552</v>
      </c>
      <c r="I8" s="525"/>
      <c r="J8" s="525"/>
      <c r="K8" s="526"/>
    </row>
    <row r="9" spans="1:15" s="21" customFormat="1" ht="14.25" customHeight="1">
      <c r="A9" s="45"/>
      <c r="B9" s="4" t="s">
        <v>132</v>
      </c>
      <c r="C9" s="46"/>
      <c r="D9" s="31">
        <v>1</v>
      </c>
      <c r="E9" s="6" t="s">
        <v>18</v>
      </c>
      <c r="F9" s="416">
        <f>SUM(別紙明細!G15)</f>
        <v>3000100</v>
      </c>
      <c r="G9" s="445">
        <f>SUM(D9*F9)</f>
        <v>3000100</v>
      </c>
      <c r="H9" s="456"/>
      <c r="I9" s="458"/>
      <c r="J9" s="458"/>
      <c r="K9" s="528"/>
    </row>
    <row r="10" spans="1:15" s="21" customFormat="1" ht="14.25" customHeight="1">
      <c r="A10" s="99"/>
      <c r="B10" s="7"/>
      <c r="C10" s="133"/>
      <c r="D10" s="124"/>
      <c r="E10" s="3"/>
      <c r="F10" s="488"/>
      <c r="G10" s="498">
        <f t="shared" ref="G10:G13" si="1">SUM(D10*F10)</f>
        <v>0</v>
      </c>
      <c r="H10" s="515" t="s">
        <v>553</v>
      </c>
      <c r="I10" s="525"/>
      <c r="J10" s="525"/>
      <c r="K10" s="526"/>
      <c r="L10" s="223"/>
      <c r="M10" s="253"/>
      <c r="N10" s="253"/>
      <c r="O10" s="224"/>
    </row>
    <row r="11" spans="1:15" s="21" customFormat="1" ht="14.25" customHeight="1">
      <c r="A11" s="99"/>
      <c r="B11" s="7" t="s">
        <v>101</v>
      </c>
      <c r="C11" s="133"/>
      <c r="D11" s="124">
        <v>1</v>
      </c>
      <c r="E11" s="3" t="s">
        <v>18</v>
      </c>
      <c r="F11" s="570">
        <f>SUM(別紙明細!G27)</f>
        <v>1153220</v>
      </c>
      <c r="G11" s="441">
        <f t="shared" si="1"/>
        <v>1153220</v>
      </c>
      <c r="H11" s="456"/>
      <c r="I11" s="507"/>
      <c r="J11" s="507"/>
      <c r="K11" s="586"/>
      <c r="L11" s="223"/>
      <c r="M11" s="253"/>
      <c r="N11" s="253"/>
      <c r="O11" s="224"/>
    </row>
    <row r="12" spans="1:15" s="21" customFormat="1" ht="14.25" customHeight="1">
      <c r="A12" s="191"/>
      <c r="B12" s="183"/>
      <c r="C12" s="192"/>
      <c r="D12" s="269"/>
      <c r="E12" s="185"/>
      <c r="F12" s="477"/>
      <c r="G12" s="498">
        <f t="shared" si="1"/>
        <v>0</v>
      </c>
      <c r="H12" s="515" t="s">
        <v>554</v>
      </c>
      <c r="I12" s="472"/>
      <c r="J12" s="472"/>
      <c r="K12" s="587"/>
      <c r="L12" s="223"/>
      <c r="M12" s="253"/>
      <c r="N12" s="253"/>
      <c r="O12" s="224"/>
    </row>
    <row r="13" spans="1:15" s="21" customFormat="1" ht="14.25" customHeight="1">
      <c r="A13" s="45"/>
      <c r="B13" s="4" t="s">
        <v>143</v>
      </c>
      <c r="C13" s="46"/>
      <c r="D13" s="31">
        <v>1</v>
      </c>
      <c r="E13" s="6" t="s">
        <v>18</v>
      </c>
      <c r="F13" s="416">
        <f>SUM(別紙明細!G35)</f>
        <v>3488000</v>
      </c>
      <c r="G13" s="445">
        <f t="shared" si="1"/>
        <v>3488000</v>
      </c>
      <c r="H13" s="456"/>
      <c r="I13" s="458"/>
      <c r="J13" s="458"/>
      <c r="K13" s="528"/>
      <c r="L13" s="223"/>
      <c r="M13" s="253"/>
      <c r="N13" s="253"/>
      <c r="O13" s="224"/>
    </row>
    <row r="14" spans="1:15" s="21" customFormat="1" ht="14.25" customHeight="1">
      <c r="A14" s="191"/>
      <c r="B14" s="183"/>
      <c r="C14" s="182"/>
      <c r="D14" s="283"/>
      <c r="E14" s="185"/>
      <c r="F14" s="588"/>
      <c r="G14" s="447"/>
      <c r="H14" s="478" t="s">
        <v>1242</v>
      </c>
      <c r="I14" s="589"/>
      <c r="J14" s="590"/>
      <c r="K14" s="591"/>
    </row>
    <row r="15" spans="1:15" s="21" customFormat="1" ht="14.25" customHeight="1">
      <c r="A15" s="45"/>
      <c r="B15" s="4" t="s">
        <v>1243</v>
      </c>
      <c r="C15" s="57"/>
      <c r="D15" s="31">
        <v>1</v>
      </c>
      <c r="E15" s="6" t="s">
        <v>18</v>
      </c>
      <c r="F15" s="592">
        <f>別紙明細!G43</f>
        <v>152700</v>
      </c>
      <c r="G15" s="445">
        <f t="shared" ref="G15" si="2">SUM(D15*F15)</f>
        <v>152700</v>
      </c>
      <c r="H15" s="456"/>
      <c r="I15" s="593"/>
      <c r="J15" s="594"/>
      <c r="K15" s="595"/>
    </row>
    <row r="16" spans="1:15" s="21" customFormat="1" ht="14.25" customHeight="1">
      <c r="A16" s="99"/>
      <c r="B16" s="133"/>
      <c r="C16" s="133"/>
      <c r="D16" s="124"/>
      <c r="E16" s="3"/>
      <c r="F16" s="570"/>
      <c r="G16" s="596"/>
      <c r="H16" s="597"/>
      <c r="I16" s="598"/>
      <c r="J16" s="599"/>
      <c r="K16" s="600"/>
    </row>
    <row r="17" spans="1:11" s="21" customFormat="1" ht="14.25" customHeight="1">
      <c r="A17" s="57"/>
      <c r="B17" s="101" t="s">
        <v>77</v>
      </c>
      <c r="C17" s="57"/>
      <c r="D17" s="132"/>
      <c r="E17" s="6"/>
      <c r="F17" s="416"/>
      <c r="G17" s="601">
        <f>SUM(G9,G11,G13,G15)</f>
        <v>7794020</v>
      </c>
      <c r="H17" s="602"/>
      <c r="I17" s="594"/>
      <c r="J17" s="603"/>
      <c r="K17" s="604"/>
    </row>
    <row r="18" spans="1:11" s="21" customFormat="1" ht="14.25" customHeight="1">
      <c r="A18" s="191"/>
      <c r="B18" s="192"/>
      <c r="C18" s="192"/>
      <c r="D18" s="124"/>
      <c r="E18" s="3"/>
      <c r="F18" s="588"/>
      <c r="G18" s="447"/>
      <c r="H18" s="597"/>
      <c r="I18" s="598"/>
      <c r="J18" s="605"/>
      <c r="K18" s="606"/>
    </row>
    <row r="19" spans="1:11" s="21" customFormat="1" ht="14.25" customHeight="1">
      <c r="A19" s="57"/>
      <c r="B19" s="57"/>
      <c r="C19" s="57"/>
      <c r="D19" s="132"/>
      <c r="E19" s="6"/>
      <c r="F19" s="592"/>
      <c r="G19" s="445"/>
      <c r="H19" s="602"/>
      <c r="I19" s="593"/>
      <c r="J19" s="594"/>
      <c r="K19" s="595"/>
    </row>
    <row r="20" spans="1:11" s="21" customFormat="1" ht="14.25" customHeight="1">
      <c r="A20" s="191"/>
      <c r="B20" s="192"/>
      <c r="C20" s="192"/>
      <c r="D20" s="124"/>
      <c r="E20" s="3"/>
      <c r="F20" s="477"/>
      <c r="G20" s="447"/>
      <c r="H20" s="607"/>
      <c r="I20" s="563"/>
      <c r="J20" s="608"/>
      <c r="K20" s="609"/>
    </row>
    <row r="21" spans="1:11" s="21" customFormat="1" ht="14.25" customHeight="1">
      <c r="A21" s="45"/>
      <c r="B21" s="57" t="s">
        <v>76</v>
      </c>
      <c r="C21" s="57"/>
      <c r="D21" s="132"/>
      <c r="E21" s="6"/>
      <c r="F21" s="416"/>
      <c r="G21" s="445"/>
      <c r="H21" s="602"/>
      <c r="I21" s="593"/>
      <c r="J21" s="594"/>
      <c r="K21" s="595"/>
    </row>
    <row r="22" spans="1:11" s="21" customFormat="1" ht="14.25" customHeight="1">
      <c r="A22" s="191"/>
      <c r="B22" s="192"/>
      <c r="C22" s="192"/>
      <c r="D22" s="124"/>
      <c r="E22" s="3"/>
      <c r="F22" s="588"/>
      <c r="G22" s="447"/>
      <c r="H22" s="729" t="s">
        <v>78</v>
      </c>
      <c r="I22" s="730"/>
      <c r="J22" s="730"/>
      <c r="K22" s="731"/>
    </row>
    <row r="23" spans="1:11" s="21" customFormat="1" ht="14.25" customHeight="1">
      <c r="A23" s="45"/>
      <c r="B23" s="57" t="s">
        <v>53</v>
      </c>
      <c r="C23" s="57"/>
      <c r="D23" s="132">
        <v>1</v>
      </c>
      <c r="E23" s="6" t="s">
        <v>18</v>
      </c>
      <c r="F23" s="592"/>
      <c r="G23" s="445" t="e">
        <f>SUM(#REF!)</f>
        <v>#REF!</v>
      </c>
      <c r="H23" s="602"/>
      <c r="I23" s="593"/>
      <c r="J23" s="594"/>
      <c r="K23" s="595"/>
    </row>
    <row r="24" spans="1:11" s="21" customFormat="1" ht="14.25" customHeight="1">
      <c r="A24" s="191"/>
      <c r="B24" s="192"/>
      <c r="C24" s="192"/>
      <c r="D24" s="124"/>
      <c r="E24" s="3"/>
      <c r="F24" s="588"/>
      <c r="G24" s="447"/>
      <c r="H24" s="607"/>
      <c r="I24" s="563"/>
      <c r="J24" s="717"/>
      <c r="K24" s="718"/>
    </row>
    <row r="25" spans="1:11" s="21" customFormat="1" ht="14.25" customHeight="1">
      <c r="A25" s="45"/>
      <c r="B25" s="101" t="s">
        <v>77</v>
      </c>
      <c r="C25" s="57"/>
      <c r="D25" s="132"/>
      <c r="E25" s="6"/>
      <c r="F25" s="592"/>
      <c r="G25" s="445" t="e">
        <f>SUM(G23)</f>
        <v>#REF!</v>
      </c>
      <c r="H25" s="602"/>
      <c r="I25" s="593"/>
      <c r="J25" s="594"/>
      <c r="K25" s="595"/>
    </row>
    <row r="26" spans="1:11" s="21" customFormat="1" ht="14.25" customHeight="1">
      <c r="A26" s="51"/>
      <c r="B26" s="192"/>
      <c r="C26" s="192"/>
      <c r="D26" s="193"/>
      <c r="E26" s="194"/>
      <c r="F26" s="477"/>
      <c r="G26" s="447"/>
      <c r="H26" s="610"/>
      <c r="I26" s="566"/>
      <c r="J26" s="717"/>
      <c r="K26" s="718"/>
    </row>
    <row r="27" spans="1:11" s="21" customFormat="1" ht="14.25" customHeight="1">
      <c r="A27" s="45"/>
      <c r="B27" s="45" t="s">
        <v>54</v>
      </c>
      <c r="C27" s="96"/>
      <c r="D27" s="109"/>
      <c r="E27" s="97"/>
      <c r="F27" s="416"/>
      <c r="G27" s="445" t="e">
        <f>SUM(G17+G25)</f>
        <v>#REF!</v>
      </c>
      <c r="H27" s="602"/>
      <c r="I27" s="593"/>
      <c r="J27" s="594"/>
      <c r="K27" s="595"/>
    </row>
    <row r="28" spans="1:11" s="21" customFormat="1" ht="14.25" customHeight="1">
      <c r="A28" s="191"/>
      <c r="B28" s="183"/>
      <c r="C28" s="182"/>
      <c r="D28" s="283"/>
      <c r="E28" s="185"/>
      <c r="F28" s="588"/>
      <c r="G28" s="447"/>
      <c r="H28" s="607"/>
      <c r="I28" s="589"/>
      <c r="J28" s="590"/>
      <c r="K28" s="591"/>
    </row>
    <row r="29" spans="1:11" s="21" customFormat="1" ht="14.25" customHeight="1">
      <c r="A29" s="45"/>
      <c r="B29" s="4"/>
      <c r="C29" s="57"/>
      <c r="D29" s="132"/>
      <c r="E29" s="6"/>
      <c r="F29" s="592"/>
      <c r="G29" s="445"/>
      <c r="H29" s="602"/>
      <c r="I29" s="593"/>
      <c r="J29" s="594"/>
      <c r="K29" s="595"/>
    </row>
    <row r="30" spans="1:11" s="21" customFormat="1" ht="14.25" customHeight="1">
      <c r="A30" s="191"/>
      <c r="B30" s="183"/>
      <c r="C30" s="182"/>
      <c r="D30" s="283"/>
      <c r="E30" s="185"/>
      <c r="F30" s="284"/>
      <c r="G30" s="237"/>
      <c r="H30" s="213"/>
      <c r="I30" s="285"/>
      <c r="J30" s="215"/>
      <c r="K30" s="286"/>
    </row>
    <row r="31" spans="1:11" s="21" customFormat="1" ht="14.25" customHeight="1">
      <c r="A31" s="45"/>
      <c r="B31" s="4"/>
      <c r="C31" s="57"/>
      <c r="D31" s="132"/>
      <c r="E31" s="6"/>
      <c r="F31" s="87"/>
      <c r="G31" s="226"/>
      <c r="H31" s="161"/>
      <c r="I31" s="168"/>
      <c r="J31" s="166"/>
      <c r="K31" s="167"/>
    </row>
    <row r="32" spans="1:11" s="21" customFormat="1" ht="14.25" customHeight="1">
      <c r="A32" s="51"/>
      <c r="B32" s="1"/>
      <c r="C32" s="79"/>
      <c r="D32" s="124"/>
      <c r="E32" s="3"/>
      <c r="F32" s="80"/>
      <c r="G32" s="231"/>
      <c r="H32" s="160"/>
      <c r="I32" s="159"/>
      <c r="J32" s="727"/>
      <c r="K32" s="728"/>
    </row>
    <row r="33" spans="1:11" s="21" customFormat="1" ht="14.25" customHeight="1">
      <c r="A33" s="45"/>
      <c r="B33" s="4"/>
      <c r="C33" s="57"/>
      <c r="D33" s="132"/>
      <c r="E33" s="6"/>
      <c r="F33" s="87"/>
      <c r="G33" s="226"/>
      <c r="H33" s="161"/>
      <c r="I33" s="168"/>
      <c r="J33" s="166"/>
      <c r="K33" s="167"/>
    </row>
    <row r="34" spans="1:11" s="21" customFormat="1" ht="14.25" customHeight="1">
      <c r="A34" s="51"/>
      <c r="B34" s="79"/>
      <c r="C34" s="79"/>
      <c r="D34" s="88"/>
      <c r="E34" s="89"/>
      <c r="F34" s="52"/>
      <c r="G34" s="231"/>
      <c r="H34" s="121"/>
      <c r="I34" s="122"/>
      <c r="J34" s="122"/>
      <c r="K34" s="126"/>
    </row>
    <row r="35" spans="1:11" s="21" customFormat="1" ht="14.25" customHeight="1">
      <c r="A35" s="45"/>
      <c r="B35" s="45"/>
      <c r="C35" s="96"/>
      <c r="D35" s="109"/>
      <c r="E35" s="97"/>
      <c r="F35" s="49"/>
      <c r="G35" s="226"/>
      <c r="H35" s="719"/>
      <c r="I35" s="720"/>
      <c r="J35" s="123"/>
      <c r="K35" s="127"/>
    </row>
  </sheetData>
  <mergeCells count="8">
    <mergeCell ref="H1:K1"/>
    <mergeCell ref="J24:K24"/>
    <mergeCell ref="H35:I35"/>
    <mergeCell ref="H3:K3"/>
    <mergeCell ref="H6:K6"/>
    <mergeCell ref="J26:K26"/>
    <mergeCell ref="J32:K32"/>
    <mergeCell ref="H22:K22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Q69"/>
  <sheetViews>
    <sheetView showZeros="0" view="pageBreakPreview" topLeftCell="A10" zoomScale="85" zoomScaleNormal="100" zoomScaleSheetLayoutView="85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08" customWidth="1"/>
    <col min="8" max="8" width="8.25" style="21" customWidth="1"/>
    <col min="9" max="9" width="8.25" style="336" customWidth="1"/>
    <col min="10" max="10" width="2.625" style="28" customWidth="1"/>
    <col min="11" max="11" width="5" style="107" customWidth="1"/>
    <col min="12" max="12" width="11.875" style="28" bestFit="1" customWidth="1"/>
    <col min="13" max="14" width="10.125" style="28" customWidth="1"/>
    <col min="15" max="16384" width="9" style="28"/>
  </cols>
  <sheetData>
    <row r="1" spans="1:17" s="41" customFormat="1" ht="28.5" customHeight="1">
      <c r="A1" s="399" t="s">
        <v>27</v>
      </c>
      <c r="B1" s="399" t="s">
        <v>7</v>
      </c>
      <c r="C1" s="399" t="s">
        <v>8</v>
      </c>
      <c r="D1" s="400" t="s">
        <v>9</v>
      </c>
      <c r="E1" s="399" t="s">
        <v>10</v>
      </c>
      <c r="F1" s="401" t="s">
        <v>11</v>
      </c>
      <c r="G1" s="402" t="s">
        <v>12</v>
      </c>
      <c r="H1" s="732" t="s">
        <v>13</v>
      </c>
      <c r="I1" s="733"/>
      <c r="J1" s="733"/>
      <c r="K1" s="734"/>
      <c r="L1" s="21"/>
      <c r="M1" s="39"/>
      <c r="N1" s="21"/>
      <c r="O1" s="39"/>
      <c r="P1" s="21"/>
      <c r="Q1" s="40"/>
    </row>
    <row r="2" spans="1:17" s="41" customFormat="1" ht="14.25" customHeight="1">
      <c r="A2" s="295"/>
      <c r="B2" s="192"/>
      <c r="C2" s="183"/>
      <c r="D2" s="193"/>
      <c r="E2" s="194"/>
      <c r="F2" s="611"/>
      <c r="G2" s="498"/>
      <c r="H2" s="478"/>
      <c r="I2" s="639"/>
      <c r="J2" s="472"/>
      <c r="K2" s="551"/>
      <c r="L2" s="21"/>
      <c r="M2" s="39"/>
      <c r="N2" s="21"/>
      <c r="O2" s="39"/>
      <c r="P2" s="705"/>
      <c r="Q2" s="40"/>
    </row>
    <row r="3" spans="1:17" s="21" customFormat="1" ht="14.25" customHeight="1">
      <c r="A3" s="310" t="s">
        <v>103</v>
      </c>
      <c r="B3" s="4" t="s">
        <v>132</v>
      </c>
      <c r="C3" s="46"/>
      <c r="D3" s="47"/>
      <c r="E3" s="48"/>
      <c r="F3" s="612"/>
      <c r="G3" s="445"/>
      <c r="H3" s="456"/>
      <c r="I3" s="457"/>
      <c r="J3" s="458"/>
      <c r="K3" s="459"/>
      <c r="L3" s="39"/>
      <c r="N3" s="112"/>
      <c r="O3" s="54"/>
      <c r="P3" s="704"/>
      <c r="Q3" s="40"/>
    </row>
    <row r="4" spans="1:17" s="21" customFormat="1" ht="14.25" customHeight="1">
      <c r="A4" s="191"/>
      <c r="B4" s="182"/>
      <c r="C4" s="182" t="s">
        <v>559</v>
      </c>
      <c r="D4" s="308"/>
      <c r="E4" s="185"/>
      <c r="F4" s="504"/>
      <c r="G4" s="505">
        <f t="shared" ref="G4:G13" si="0">SUM(D4*F4)</f>
        <v>0</v>
      </c>
      <c r="H4" s="478" t="s">
        <v>1081</v>
      </c>
      <c r="I4" s="563"/>
      <c r="J4" s="476"/>
      <c r="K4" s="473"/>
      <c r="M4" s="39"/>
      <c r="O4" s="39"/>
      <c r="P4" s="40"/>
      <c r="Q4" s="40"/>
    </row>
    <row r="5" spans="1:17" s="21" customFormat="1" ht="14.25" customHeight="1">
      <c r="A5" s="45"/>
      <c r="B5" s="292" t="s">
        <v>548</v>
      </c>
      <c r="C5" s="205" t="s">
        <v>1071</v>
      </c>
      <c r="D5" s="309">
        <v>170</v>
      </c>
      <c r="E5" s="6" t="s">
        <v>81</v>
      </c>
      <c r="F5" s="466">
        <f>SUM(代価表!G823)</f>
        <v>1530</v>
      </c>
      <c r="G5" s="467">
        <f t="shared" si="0"/>
        <v>260100</v>
      </c>
      <c r="H5" s="456"/>
      <c r="I5" s="487"/>
      <c r="J5" s="469"/>
      <c r="K5" s="470"/>
      <c r="L5" s="39"/>
      <c r="N5" s="112"/>
      <c r="O5" s="54"/>
      <c r="P5" s="40"/>
      <c r="Q5" s="40"/>
    </row>
    <row r="6" spans="1:17" s="21" customFormat="1" ht="14.25" customHeight="1">
      <c r="A6" s="191"/>
      <c r="B6" s="182"/>
      <c r="C6" s="369" t="s">
        <v>557</v>
      </c>
      <c r="D6" s="193"/>
      <c r="E6" s="185"/>
      <c r="F6" s="504"/>
      <c r="G6" s="505">
        <f t="shared" ref="G6:G7" si="1">SUM(D6*F6)</f>
        <v>0</v>
      </c>
      <c r="H6" s="462" t="s">
        <v>1351</v>
      </c>
      <c r="I6" s="547">
        <v>2790</v>
      </c>
      <c r="J6" s="464"/>
      <c r="K6" s="465"/>
      <c r="M6" s="39"/>
      <c r="O6" s="39"/>
      <c r="P6" s="40"/>
      <c r="Q6" s="40"/>
    </row>
    <row r="7" spans="1:17" s="21" customFormat="1" ht="14.25" customHeight="1">
      <c r="A7" s="45"/>
      <c r="B7" s="292" t="s">
        <v>548</v>
      </c>
      <c r="C7" s="93" t="s">
        <v>1072</v>
      </c>
      <c r="D7" s="47">
        <v>158</v>
      </c>
      <c r="E7" s="6" t="s">
        <v>81</v>
      </c>
      <c r="F7" s="466">
        <f>ROUND((I6+J6+I7+J7)/1,-1)</f>
        <v>2790</v>
      </c>
      <c r="G7" s="467">
        <f t="shared" si="1"/>
        <v>440820</v>
      </c>
      <c r="H7" s="456"/>
      <c r="I7" s="613"/>
      <c r="J7" s="469"/>
      <c r="K7" s="470"/>
      <c r="M7" s="39"/>
      <c r="O7" s="39"/>
      <c r="P7" s="40"/>
      <c r="Q7" s="40"/>
    </row>
    <row r="8" spans="1:17" s="21" customFormat="1" ht="14.25" customHeight="1">
      <c r="A8" s="191"/>
      <c r="B8" s="183"/>
      <c r="C8" s="203" t="s">
        <v>560</v>
      </c>
      <c r="D8" s="193"/>
      <c r="E8" s="194"/>
      <c r="F8" s="504"/>
      <c r="G8" s="505">
        <f t="shared" si="0"/>
        <v>0</v>
      </c>
      <c r="H8" s="462"/>
      <c r="I8" s="547"/>
      <c r="J8" s="464"/>
      <c r="K8" s="465"/>
      <c r="M8" s="39"/>
      <c r="O8" s="39"/>
      <c r="P8" s="40"/>
      <c r="Q8" s="40"/>
    </row>
    <row r="9" spans="1:17" s="21" customFormat="1" ht="14.25" customHeight="1">
      <c r="A9" s="45"/>
      <c r="B9" s="4" t="s">
        <v>549</v>
      </c>
      <c r="C9" s="205" t="s">
        <v>1072</v>
      </c>
      <c r="D9" s="47">
        <v>1</v>
      </c>
      <c r="E9" s="48" t="s">
        <v>66</v>
      </c>
      <c r="F9" s="466">
        <f>ROUND((I8+J8+I9+J9)/1,-2)</f>
        <v>92200</v>
      </c>
      <c r="G9" s="467">
        <f t="shared" si="0"/>
        <v>92200</v>
      </c>
      <c r="H9" s="456" t="s">
        <v>626</v>
      </c>
      <c r="I9" s="487">
        <v>92200</v>
      </c>
      <c r="J9" s="469"/>
      <c r="K9" s="470"/>
      <c r="M9" s="39"/>
      <c r="O9" s="39"/>
      <c r="P9" s="40"/>
      <c r="Q9" s="40"/>
    </row>
    <row r="10" spans="1:17" s="21" customFormat="1" ht="14.25" customHeight="1">
      <c r="A10" s="191"/>
      <c r="B10" s="183"/>
      <c r="C10" s="369" t="s">
        <v>561</v>
      </c>
      <c r="D10" s="193"/>
      <c r="E10" s="194"/>
      <c r="F10" s="504"/>
      <c r="G10" s="505">
        <f t="shared" si="0"/>
        <v>0</v>
      </c>
      <c r="H10" s="462" t="s">
        <v>1351</v>
      </c>
      <c r="I10" s="547">
        <v>53100</v>
      </c>
      <c r="J10" s="464"/>
      <c r="K10" s="465"/>
      <c r="M10" s="39"/>
      <c r="O10" s="39"/>
      <c r="P10" s="40"/>
      <c r="Q10" s="40"/>
    </row>
    <row r="11" spans="1:17" s="21" customFormat="1" ht="14.25" customHeight="1">
      <c r="A11" s="128"/>
      <c r="B11" s="4" t="s">
        <v>550</v>
      </c>
      <c r="C11" s="93" t="s">
        <v>1072</v>
      </c>
      <c r="D11" s="47">
        <v>1</v>
      </c>
      <c r="E11" s="48" t="s">
        <v>66</v>
      </c>
      <c r="F11" s="466">
        <f>ROUND((I10+J10+I11+J11)/1,-2)</f>
        <v>53100</v>
      </c>
      <c r="G11" s="467">
        <f t="shared" si="0"/>
        <v>53100</v>
      </c>
      <c r="H11" s="456"/>
      <c r="I11" s="487"/>
      <c r="J11" s="469"/>
      <c r="K11" s="470"/>
      <c r="M11" s="39"/>
      <c r="O11" s="39"/>
      <c r="P11" s="40"/>
      <c r="Q11" s="40"/>
    </row>
    <row r="12" spans="1:17" s="21" customFormat="1" ht="14.25" customHeight="1">
      <c r="A12" s="191"/>
      <c r="B12" s="204"/>
      <c r="C12" s="254" t="s">
        <v>556</v>
      </c>
      <c r="D12" s="308"/>
      <c r="E12" s="185"/>
      <c r="F12" s="460"/>
      <c r="G12" s="505">
        <f t="shared" si="0"/>
        <v>0</v>
      </c>
      <c r="H12" s="462" t="s">
        <v>1351</v>
      </c>
      <c r="I12" s="471">
        <v>5690</v>
      </c>
      <c r="J12" s="472"/>
      <c r="K12" s="473"/>
      <c r="M12" s="39"/>
      <c r="O12" s="224"/>
      <c r="P12" s="40"/>
      <c r="Q12" s="40"/>
    </row>
    <row r="13" spans="1:17" s="21" customFormat="1" ht="14.25" customHeight="1">
      <c r="A13" s="45"/>
      <c r="B13" s="179" t="s">
        <v>551</v>
      </c>
      <c r="C13" s="5" t="s">
        <v>1072</v>
      </c>
      <c r="D13" s="309">
        <v>372</v>
      </c>
      <c r="E13" s="6" t="s">
        <v>83</v>
      </c>
      <c r="F13" s="466">
        <f>ROUND((I12+J12+I13+J13)/2,-1)</f>
        <v>5790</v>
      </c>
      <c r="G13" s="467">
        <f t="shared" si="0"/>
        <v>2153880</v>
      </c>
      <c r="H13" s="456" t="s">
        <v>627</v>
      </c>
      <c r="I13" s="468">
        <v>5890</v>
      </c>
      <c r="J13" s="469"/>
      <c r="K13" s="475"/>
      <c r="M13" s="39"/>
      <c r="O13" s="224"/>
      <c r="P13" s="40"/>
      <c r="Q13" s="40"/>
    </row>
    <row r="14" spans="1:17" s="21" customFormat="1" ht="14.25" customHeight="1">
      <c r="A14" s="99"/>
      <c r="B14" s="183"/>
      <c r="C14" s="247"/>
      <c r="D14" s="199"/>
      <c r="E14" s="185"/>
      <c r="F14" s="611"/>
      <c r="G14" s="571">
        <f t="shared" ref="G14" si="2">SUM(D14*F14)</f>
        <v>0</v>
      </c>
      <c r="H14" s="509"/>
      <c r="I14" s="614"/>
      <c r="J14" s="537"/>
      <c r="K14" s="479"/>
      <c r="M14" s="39"/>
      <c r="O14" s="224"/>
      <c r="P14" s="40"/>
      <c r="Q14" s="40"/>
    </row>
    <row r="15" spans="1:17" s="21" customFormat="1" ht="14.25" customHeight="1">
      <c r="A15" s="45"/>
      <c r="B15" s="86" t="s">
        <v>57</v>
      </c>
      <c r="C15" s="46"/>
      <c r="D15" s="47"/>
      <c r="E15" s="48"/>
      <c r="F15" s="615"/>
      <c r="G15" s="445">
        <f>SUM(G5,G7,G9,G11,G13)</f>
        <v>3000100</v>
      </c>
      <c r="H15" s="456"/>
      <c r="I15" s="487"/>
      <c r="J15" s="469"/>
      <c r="K15" s="492"/>
      <c r="M15" s="39"/>
      <c r="O15" s="224"/>
      <c r="P15" s="40"/>
      <c r="Q15" s="40"/>
    </row>
    <row r="16" spans="1:17" s="21" customFormat="1" ht="14.25" customHeight="1">
      <c r="A16" s="191"/>
      <c r="B16" s="183"/>
      <c r="C16" s="192"/>
      <c r="D16" s="193"/>
      <c r="E16" s="194"/>
      <c r="F16" s="611"/>
      <c r="G16" s="571"/>
      <c r="H16" s="509"/>
      <c r="I16" s="614"/>
      <c r="J16" s="537"/>
      <c r="K16" s="479"/>
      <c r="M16" s="39"/>
      <c r="O16" s="39"/>
      <c r="P16" s="40"/>
      <c r="Q16" s="40"/>
    </row>
    <row r="17" spans="1:17" s="21" customFormat="1" ht="14.25" customHeight="1">
      <c r="A17" s="128"/>
      <c r="B17" s="86"/>
      <c r="C17" s="46"/>
      <c r="D17" s="47"/>
      <c r="E17" s="48"/>
      <c r="F17" s="612"/>
      <c r="G17" s="445"/>
      <c r="H17" s="456"/>
      <c r="I17" s="487"/>
      <c r="J17" s="469"/>
      <c r="K17" s="492"/>
      <c r="M17" s="39"/>
      <c r="O17" s="39"/>
      <c r="P17" s="40"/>
      <c r="Q17" s="40"/>
    </row>
    <row r="18" spans="1:17" s="21" customFormat="1" ht="14.25" customHeight="1">
      <c r="A18" s="172"/>
      <c r="B18" s="183"/>
      <c r="C18" s="192"/>
      <c r="D18" s="193"/>
      <c r="E18" s="194"/>
      <c r="F18" s="504"/>
      <c r="G18" s="498"/>
      <c r="H18" s="616"/>
      <c r="I18" s="617"/>
      <c r="J18" s="618"/>
      <c r="K18" s="619"/>
      <c r="M18" s="39"/>
      <c r="O18" s="39"/>
      <c r="P18" s="40"/>
      <c r="Q18" s="40"/>
    </row>
    <row r="19" spans="1:17" s="21" customFormat="1" ht="14.25" customHeight="1">
      <c r="A19" s="310" t="s">
        <v>104</v>
      </c>
      <c r="B19" s="4" t="s">
        <v>101</v>
      </c>
      <c r="C19" s="46"/>
      <c r="D19" s="626"/>
      <c r="E19" s="48"/>
      <c r="F19" s="612"/>
      <c r="G19" s="445"/>
      <c r="H19" s="620"/>
      <c r="I19" s="621"/>
      <c r="J19" s="622"/>
      <c r="K19" s="623"/>
      <c r="M19" s="39"/>
      <c r="O19" s="39"/>
      <c r="P19" s="40"/>
      <c r="Q19" s="40"/>
    </row>
    <row r="20" spans="1:17" s="21" customFormat="1" ht="14.25" customHeight="1">
      <c r="A20" s="191"/>
      <c r="B20" s="133"/>
      <c r="C20" s="133" t="s">
        <v>555</v>
      </c>
      <c r="D20" s="627"/>
      <c r="E20" s="208"/>
      <c r="F20" s="504"/>
      <c r="G20" s="461">
        <f t="shared" ref="G20:G21" si="3">SUM(D20*F20)</f>
        <v>0</v>
      </c>
      <c r="H20" s="509" t="s">
        <v>177</v>
      </c>
      <c r="I20" s="506">
        <v>62000</v>
      </c>
      <c r="J20" s="507"/>
      <c r="K20" s="508"/>
      <c r="M20" s="39"/>
      <c r="O20" s="224"/>
      <c r="P20" s="40"/>
      <c r="Q20" s="40"/>
    </row>
    <row r="21" spans="1:17" s="21" customFormat="1" ht="14.25" customHeight="1">
      <c r="A21" s="45"/>
      <c r="B21" s="46" t="s">
        <v>178</v>
      </c>
      <c r="C21" s="46" t="s">
        <v>179</v>
      </c>
      <c r="D21" s="626">
        <v>2</v>
      </c>
      <c r="E21" s="48" t="s">
        <v>176</v>
      </c>
      <c r="F21" s="466">
        <f t="shared" ref="F21" si="4">ROUND((I20+J20+I21+J21)/2,-1)</f>
        <v>60500</v>
      </c>
      <c r="G21" s="467">
        <f t="shared" si="3"/>
        <v>121000</v>
      </c>
      <c r="H21" s="456" t="s">
        <v>180</v>
      </c>
      <c r="I21" s="468">
        <v>59000</v>
      </c>
      <c r="J21" s="469"/>
      <c r="K21" s="475"/>
      <c r="M21" s="39"/>
      <c r="O21" s="224"/>
      <c r="P21" s="40"/>
      <c r="Q21" s="40"/>
    </row>
    <row r="22" spans="1:17" s="21" customFormat="1" ht="14.25" customHeight="1">
      <c r="A22" s="191"/>
      <c r="B22" s="133"/>
      <c r="C22" s="192" t="s">
        <v>616</v>
      </c>
      <c r="D22" s="628"/>
      <c r="E22" s="194"/>
      <c r="F22" s="504"/>
      <c r="G22" s="505">
        <f t="shared" ref="G22:G25" si="5">SUM(D22*F22)</f>
        <v>0</v>
      </c>
      <c r="H22" s="509" t="s">
        <v>177</v>
      </c>
      <c r="I22" s="506">
        <v>70000</v>
      </c>
      <c r="J22" s="507"/>
      <c r="K22" s="508"/>
      <c r="M22" s="39"/>
      <c r="O22" s="224"/>
      <c r="P22" s="40"/>
      <c r="Q22" s="40"/>
    </row>
    <row r="23" spans="1:17" s="21" customFormat="1" ht="14.25" customHeight="1">
      <c r="A23" s="45"/>
      <c r="B23" s="46" t="s">
        <v>178</v>
      </c>
      <c r="C23" s="46" t="s">
        <v>179</v>
      </c>
      <c r="D23" s="626">
        <v>7</v>
      </c>
      <c r="E23" s="48" t="s">
        <v>176</v>
      </c>
      <c r="F23" s="466">
        <f t="shared" ref="F23" si="6">ROUND((I22+J22+I23+J23)/2,-1)</f>
        <v>66500</v>
      </c>
      <c r="G23" s="467">
        <f t="shared" si="5"/>
        <v>465500</v>
      </c>
      <c r="H23" s="456" t="s">
        <v>180</v>
      </c>
      <c r="I23" s="468">
        <v>63000</v>
      </c>
      <c r="J23" s="469"/>
      <c r="K23" s="475"/>
      <c r="M23" s="39"/>
      <c r="O23" s="224"/>
      <c r="P23" s="40"/>
      <c r="Q23" s="40"/>
    </row>
    <row r="24" spans="1:17" s="21" customFormat="1" ht="14.25" customHeight="1">
      <c r="A24" s="182"/>
      <c r="B24" s="183"/>
      <c r="C24" s="254"/>
      <c r="D24" s="199"/>
      <c r="E24" s="3"/>
      <c r="F24" s="517"/>
      <c r="G24" s="518">
        <f t="shared" si="5"/>
        <v>0</v>
      </c>
      <c r="H24" s="462" t="s">
        <v>1143</v>
      </c>
      <c r="I24" s="463"/>
      <c r="J24" s="464"/>
      <c r="K24" s="519"/>
      <c r="M24" s="39"/>
      <c r="O24" s="224"/>
      <c r="P24" s="40"/>
      <c r="Q24" s="40"/>
    </row>
    <row r="25" spans="1:17" s="21" customFormat="1" ht="14.25" customHeight="1">
      <c r="A25" s="57"/>
      <c r="B25" s="4" t="s">
        <v>1193</v>
      </c>
      <c r="C25" s="5" t="s">
        <v>1181</v>
      </c>
      <c r="D25" s="29">
        <v>32.200000000000003</v>
      </c>
      <c r="E25" s="6" t="s">
        <v>3</v>
      </c>
      <c r="F25" s="398">
        <f>ROUND(I25*K25,-2)</f>
        <v>17600</v>
      </c>
      <c r="G25" s="520">
        <f t="shared" si="5"/>
        <v>566720</v>
      </c>
      <c r="H25" s="456"/>
      <c r="I25" s="468">
        <v>22000</v>
      </c>
      <c r="J25" s="521" t="s">
        <v>2</v>
      </c>
      <c r="K25" s="522">
        <v>0.8</v>
      </c>
      <c r="M25" s="39"/>
      <c r="O25" s="224"/>
      <c r="P25" s="40"/>
      <c r="Q25" s="40"/>
    </row>
    <row r="26" spans="1:17" s="21" customFormat="1" ht="14.25" customHeight="1">
      <c r="A26" s="51"/>
      <c r="B26" s="192"/>
      <c r="C26" s="182"/>
      <c r="D26" s="403"/>
      <c r="E26" s="195"/>
      <c r="F26" s="624"/>
      <c r="G26" s="447"/>
      <c r="H26" s="462"/>
      <c r="I26" s="625"/>
      <c r="J26" s="464"/>
      <c r="K26" s="465"/>
      <c r="M26" s="39"/>
      <c r="O26" s="224"/>
      <c r="P26" s="40"/>
      <c r="Q26" s="40"/>
    </row>
    <row r="27" spans="1:17" s="21" customFormat="1" ht="14.25" customHeight="1">
      <c r="A27" s="45"/>
      <c r="B27" s="45" t="s">
        <v>54</v>
      </c>
      <c r="C27" s="46"/>
      <c r="D27" s="47"/>
      <c r="E27" s="45"/>
      <c r="F27" s="165"/>
      <c r="G27" s="445">
        <f>SUM(G21,G23,G25)</f>
        <v>1153220</v>
      </c>
      <c r="H27" s="456"/>
      <c r="I27" s="613"/>
      <c r="J27" s="469"/>
      <c r="K27" s="470"/>
      <c r="M27" s="39"/>
      <c r="O27" s="224"/>
      <c r="P27" s="40"/>
      <c r="Q27" s="40"/>
    </row>
    <row r="28" spans="1:17" s="21" customFormat="1" ht="14.25" customHeight="1">
      <c r="A28" s="191"/>
      <c r="B28" s="183"/>
      <c r="C28" s="404"/>
      <c r="D28" s="404"/>
      <c r="E28" s="185"/>
      <c r="F28" s="504"/>
      <c r="G28" s="518">
        <f t="shared" ref="G28:G29" si="7">SUM(D28*F28)</f>
        <v>0</v>
      </c>
      <c r="H28" s="462"/>
      <c r="I28" s="471"/>
      <c r="J28" s="472"/>
      <c r="K28" s="473"/>
      <c r="M28" s="39"/>
      <c r="O28" s="224"/>
      <c r="P28" s="40"/>
      <c r="Q28" s="40"/>
    </row>
    <row r="29" spans="1:17" s="21" customFormat="1" ht="14.25" customHeight="1">
      <c r="A29" s="45"/>
      <c r="B29" s="4"/>
      <c r="C29" s="4"/>
      <c r="D29" s="405"/>
      <c r="E29" s="6"/>
      <c r="F29" s="466"/>
      <c r="G29" s="520">
        <f t="shared" si="7"/>
        <v>0</v>
      </c>
      <c r="H29" s="456"/>
      <c r="I29" s="468"/>
      <c r="J29" s="469"/>
      <c r="K29" s="470"/>
      <c r="M29" s="39"/>
      <c r="O29" s="224"/>
      <c r="P29" s="40"/>
      <c r="Q29" s="40"/>
    </row>
    <row r="30" spans="1:17" s="21" customFormat="1" ht="14.25" customHeight="1">
      <c r="A30" s="172"/>
      <c r="B30" s="183"/>
      <c r="C30" s="254"/>
      <c r="D30" s="629"/>
      <c r="E30" s="185"/>
      <c r="F30" s="611"/>
      <c r="G30" s="498"/>
      <c r="H30" s="462"/>
      <c r="I30" s="547"/>
      <c r="J30" s="464"/>
      <c r="K30" s="479"/>
      <c r="M30" s="39"/>
      <c r="O30" s="39"/>
      <c r="P30" s="40"/>
      <c r="Q30" s="40"/>
    </row>
    <row r="31" spans="1:17" s="21" customFormat="1" ht="14.25" customHeight="1">
      <c r="A31" s="310" t="s">
        <v>105</v>
      </c>
      <c r="B31" s="4" t="s">
        <v>181</v>
      </c>
      <c r="C31" s="5"/>
      <c r="D31" s="630"/>
      <c r="E31" s="6"/>
      <c r="F31" s="612"/>
      <c r="G31" s="445">
        <f>SUM(G29)</f>
        <v>0</v>
      </c>
      <c r="H31" s="456"/>
      <c r="I31" s="487"/>
      <c r="J31" s="469"/>
      <c r="K31" s="492"/>
      <c r="M31" s="39"/>
      <c r="O31" s="39"/>
      <c r="P31" s="40"/>
      <c r="Q31" s="40"/>
    </row>
    <row r="32" spans="1:17" s="21" customFormat="1" ht="14.25" customHeight="1">
      <c r="A32" s="191"/>
      <c r="B32" s="183"/>
      <c r="C32" s="254"/>
      <c r="D32" s="629"/>
      <c r="E32" s="185"/>
      <c r="F32" s="504"/>
      <c r="G32" s="505">
        <f t="shared" ref="G32:G33" si="8">SUM(D32*F32)</f>
        <v>0</v>
      </c>
      <c r="H32" s="478" t="s">
        <v>480</v>
      </c>
      <c r="I32" s="614"/>
      <c r="J32" s="537"/>
      <c r="K32" s="479"/>
      <c r="M32" s="39"/>
      <c r="O32" s="39"/>
      <c r="P32" s="40"/>
      <c r="Q32" s="40"/>
    </row>
    <row r="33" spans="1:17" s="21" customFormat="1" ht="14.25" customHeight="1">
      <c r="A33" s="45"/>
      <c r="B33" s="46" t="s">
        <v>1073</v>
      </c>
      <c r="C33" s="5"/>
      <c r="D33" s="630">
        <v>160</v>
      </c>
      <c r="E33" s="6" t="s">
        <v>182</v>
      </c>
      <c r="F33" s="466">
        <f>SUM(代価表!G835)</f>
        <v>21800</v>
      </c>
      <c r="G33" s="467">
        <f t="shared" si="8"/>
        <v>3488000</v>
      </c>
      <c r="H33" s="456"/>
      <c r="I33" s="487"/>
      <c r="J33" s="469"/>
      <c r="K33" s="492"/>
      <c r="M33" s="39"/>
      <c r="O33" s="39"/>
      <c r="P33" s="40"/>
      <c r="Q33" s="40"/>
    </row>
    <row r="34" spans="1:17" s="21" customFormat="1" ht="14.25" customHeight="1">
      <c r="A34" s="191"/>
      <c r="B34" s="183"/>
      <c r="C34" s="369"/>
      <c r="D34" s="628"/>
      <c r="E34" s="194"/>
      <c r="F34" s="504"/>
      <c r="G34" s="505"/>
      <c r="H34" s="509"/>
      <c r="I34" s="614"/>
      <c r="J34" s="537"/>
      <c r="K34" s="479"/>
      <c r="M34" s="39"/>
      <c r="O34" s="224"/>
      <c r="P34" s="40"/>
      <c r="Q34" s="40"/>
    </row>
    <row r="35" spans="1:17" s="21" customFormat="1" ht="14.25" customHeight="1">
      <c r="A35" s="45"/>
      <c r="B35" s="86" t="s">
        <v>57</v>
      </c>
      <c r="C35" s="93"/>
      <c r="D35" s="47"/>
      <c r="E35" s="48"/>
      <c r="F35" s="497"/>
      <c r="G35" s="467">
        <f>SUM(G33)</f>
        <v>3488000</v>
      </c>
      <c r="H35" s="456"/>
      <c r="I35" s="487"/>
      <c r="J35" s="469"/>
      <c r="K35" s="492"/>
      <c r="M35" s="39"/>
      <c r="O35" s="224"/>
      <c r="P35" s="40"/>
      <c r="Q35" s="40"/>
    </row>
    <row r="36" spans="1:17" s="21" customFormat="1" ht="14.25" customHeight="1">
      <c r="A36" s="191"/>
      <c r="B36" s="183"/>
      <c r="C36" s="369"/>
      <c r="D36" s="193"/>
      <c r="E36" s="194"/>
      <c r="F36" s="504"/>
      <c r="G36" s="505"/>
      <c r="H36" s="462"/>
      <c r="I36" s="547"/>
      <c r="J36" s="464"/>
      <c r="K36" s="465"/>
      <c r="M36" s="39"/>
      <c r="O36" s="39"/>
      <c r="P36" s="40"/>
      <c r="Q36" s="40"/>
    </row>
    <row r="37" spans="1:17" s="21" customFormat="1" ht="14.25" customHeight="1">
      <c r="A37" s="128"/>
      <c r="B37" s="4"/>
      <c r="C37" s="93"/>
      <c r="D37" s="47"/>
      <c r="E37" s="48"/>
      <c r="F37" s="466"/>
      <c r="G37" s="467"/>
      <c r="H37" s="456"/>
      <c r="I37" s="487"/>
      <c r="J37" s="469"/>
      <c r="K37" s="470"/>
      <c r="M37" s="39"/>
      <c r="O37" s="39"/>
      <c r="P37" s="40"/>
      <c r="Q37" s="40"/>
    </row>
    <row r="38" spans="1:17" s="41" customFormat="1" ht="14.25" customHeight="1">
      <c r="A38" s="295"/>
      <c r="B38" s="183"/>
      <c r="C38" s="183"/>
      <c r="D38" s="193"/>
      <c r="E38" s="194"/>
      <c r="F38" s="611"/>
      <c r="G38" s="498"/>
      <c r="H38" s="478"/>
      <c r="I38" s="550"/>
      <c r="J38" s="472"/>
      <c r="K38" s="551"/>
      <c r="L38" s="21"/>
      <c r="M38" s="39"/>
      <c r="N38" s="21"/>
      <c r="O38" s="39"/>
      <c r="P38" s="705"/>
      <c r="Q38" s="40"/>
    </row>
    <row r="39" spans="1:17" s="21" customFormat="1" ht="14.25" customHeight="1">
      <c r="A39" s="310" t="s">
        <v>1238</v>
      </c>
      <c r="B39" s="4" t="s">
        <v>1239</v>
      </c>
      <c r="C39" s="46"/>
      <c r="D39" s="47"/>
      <c r="E39" s="48"/>
      <c r="F39" s="612"/>
      <c r="G39" s="445"/>
      <c r="H39" s="456"/>
      <c r="I39" s="457"/>
      <c r="J39" s="458"/>
      <c r="K39" s="459"/>
      <c r="L39" s="39"/>
      <c r="N39" s="112"/>
      <c r="O39" s="54"/>
      <c r="P39" s="704"/>
      <c r="Q39" s="40"/>
    </row>
    <row r="40" spans="1:17" s="21" customFormat="1" ht="14.25" customHeight="1">
      <c r="A40" s="191"/>
      <c r="B40" s="183"/>
      <c r="C40" s="182" t="s">
        <v>559</v>
      </c>
      <c r="D40" s="308"/>
      <c r="E40" s="185"/>
      <c r="F40" s="504"/>
      <c r="G40" s="505">
        <f t="shared" ref="G40:G41" si="9">SUM(D40*F40)</f>
        <v>0</v>
      </c>
      <c r="H40" s="509" t="s">
        <v>1240</v>
      </c>
      <c r="I40" s="506">
        <v>54000</v>
      </c>
      <c r="J40" s="476"/>
      <c r="K40" s="473"/>
      <c r="M40" s="39"/>
      <c r="O40" s="39"/>
      <c r="P40" s="40"/>
      <c r="Q40" s="40"/>
    </row>
    <row r="41" spans="1:17" s="21" customFormat="1" ht="14.25" customHeight="1">
      <c r="A41" s="45"/>
      <c r="B41" s="4" t="s">
        <v>1239</v>
      </c>
      <c r="C41" s="205" t="s">
        <v>1071</v>
      </c>
      <c r="D41" s="309">
        <v>3</v>
      </c>
      <c r="E41" s="6" t="s">
        <v>66</v>
      </c>
      <c r="F41" s="466">
        <f>ROUND((I40+J40+I41+J41)/2,-1)</f>
        <v>50900</v>
      </c>
      <c r="G41" s="467">
        <f t="shared" si="9"/>
        <v>152700</v>
      </c>
      <c r="H41" s="456" t="s">
        <v>1241</v>
      </c>
      <c r="I41" s="468">
        <v>47800</v>
      </c>
      <c r="J41" s="469"/>
      <c r="K41" s="470"/>
      <c r="L41" s="39"/>
      <c r="N41" s="112"/>
      <c r="O41" s="54"/>
      <c r="P41" s="40"/>
      <c r="Q41" s="40"/>
    </row>
    <row r="42" spans="1:17" s="21" customFormat="1" ht="14.25" customHeight="1">
      <c r="A42" s="191"/>
      <c r="B42" s="183"/>
      <c r="C42" s="369"/>
      <c r="D42" s="193"/>
      <c r="E42" s="194"/>
      <c r="F42" s="504"/>
      <c r="G42" s="505"/>
      <c r="H42" s="509"/>
      <c r="I42" s="614"/>
      <c r="J42" s="537"/>
      <c r="K42" s="479"/>
      <c r="M42" s="39"/>
      <c r="O42" s="39"/>
      <c r="P42" s="40"/>
      <c r="Q42" s="40"/>
    </row>
    <row r="43" spans="1:17" s="21" customFormat="1" ht="14.25" customHeight="1">
      <c r="A43" s="45"/>
      <c r="B43" s="86" t="s">
        <v>57</v>
      </c>
      <c r="C43" s="93"/>
      <c r="D43" s="47"/>
      <c r="E43" s="48"/>
      <c r="F43" s="497"/>
      <c r="G43" s="467">
        <f>SUM(G41)</f>
        <v>152700</v>
      </c>
      <c r="H43" s="456"/>
      <c r="I43" s="487"/>
      <c r="J43" s="469"/>
      <c r="K43" s="492"/>
      <c r="M43" s="39"/>
      <c r="O43" s="39"/>
      <c r="P43" s="40"/>
      <c r="Q43" s="40"/>
    </row>
    <row r="44" spans="1:17" s="21" customFormat="1" ht="14.25" customHeight="1">
      <c r="A44" s="191"/>
      <c r="B44" s="183"/>
      <c r="C44" s="203"/>
      <c r="D44" s="193"/>
      <c r="E44" s="194"/>
      <c r="F44" s="504"/>
      <c r="G44" s="505"/>
      <c r="H44" s="462"/>
      <c r="I44" s="547"/>
      <c r="J44" s="464"/>
      <c r="K44" s="465"/>
      <c r="M44" s="39"/>
      <c r="O44" s="39"/>
      <c r="P44" s="40"/>
      <c r="Q44" s="40"/>
    </row>
    <row r="45" spans="1:17" s="21" customFormat="1" ht="14.25" customHeight="1">
      <c r="A45" s="45"/>
      <c r="B45" s="4"/>
      <c r="C45" s="205"/>
      <c r="D45" s="47"/>
      <c r="E45" s="48"/>
      <c r="F45" s="261"/>
      <c r="G45" s="299"/>
      <c r="H45" s="50"/>
      <c r="I45" s="125"/>
      <c r="J45" s="24"/>
      <c r="K45" s="162"/>
      <c r="M45" s="39"/>
      <c r="O45" s="39"/>
      <c r="P45" s="40"/>
      <c r="Q45" s="40"/>
    </row>
    <row r="46" spans="1:17" s="21" customFormat="1" ht="14.25" customHeight="1">
      <c r="A46" s="191"/>
      <c r="B46" s="204"/>
      <c r="C46" s="254"/>
      <c r="D46" s="308"/>
      <c r="E46" s="185"/>
      <c r="F46" s="340"/>
      <c r="G46" s="298"/>
      <c r="H46" s="180"/>
      <c r="I46" s="350"/>
      <c r="J46" s="188"/>
      <c r="K46" s="303"/>
      <c r="M46" s="39"/>
      <c r="O46" s="224"/>
      <c r="P46" s="40"/>
      <c r="Q46" s="40"/>
    </row>
    <row r="47" spans="1:17" s="21" customFormat="1" ht="14.25" customHeight="1">
      <c r="A47" s="45"/>
      <c r="B47" s="179"/>
      <c r="C47" s="5"/>
      <c r="D47" s="309"/>
      <c r="E47" s="6"/>
      <c r="F47" s="261"/>
      <c r="G47" s="299"/>
      <c r="H47" s="50"/>
      <c r="I47" s="118"/>
      <c r="J47" s="24"/>
      <c r="K47" s="18"/>
      <c r="M47" s="39"/>
      <c r="O47" s="224"/>
      <c r="P47" s="40"/>
      <c r="Q47" s="40"/>
    </row>
    <row r="48" spans="1:17" s="21" customFormat="1" ht="14.25" customHeight="1">
      <c r="A48" s="99"/>
      <c r="B48" s="183"/>
      <c r="C48" s="247"/>
      <c r="D48" s="199"/>
      <c r="E48" s="185"/>
      <c r="F48" s="227"/>
      <c r="G48" s="136"/>
      <c r="H48" s="221"/>
      <c r="I48" s="336"/>
      <c r="J48" s="28"/>
      <c r="K48" s="355"/>
      <c r="M48" s="39"/>
      <c r="O48" s="224"/>
      <c r="P48" s="40"/>
      <c r="Q48" s="40"/>
    </row>
    <row r="49" spans="1:17" s="21" customFormat="1" ht="14.25" customHeight="1">
      <c r="A49" s="45"/>
      <c r="B49" s="86"/>
      <c r="C49" s="46"/>
      <c r="D49" s="47"/>
      <c r="E49" s="48"/>
      <c r="F49" s="422"/>
      <c r="G49" s="226"/>
      <c r="H49" s="50"/>
      <c r="I49" s="125"/>
      <c r="J49" s="24"/>
      <c r="K49" s="163"/>
      <c r="M49" s="39"/>
      <c r="O49" s="224"/>
      <c r="P49" s="40"/>
      <c r="Q49" s="40"/>
    </row>
    <row r="50" spans="1:17" s="21" customFormat="1" ht="14.25" customHeight="1">
      <c r="A50" s="191"/>
      <c r="B50" s="183"/>
      <c r="C50" s="192"/>
      <c r="D50" s="193"/>
      <c r="E50" s="194"/>
      <c r="F50" s="227"/>
      <c r="G50" s="136"/>
      <c r="H50" s="221"/>
      <c r="I50" s="336"/>
      <c r="J50" s="28"/>
      <c r="K50" s="355"/>
      <c r="M50" s="39"/>
      <c r="O50" s="39"/>
      <c r="P50" s="40"/>
      <c r="Q50" s="40"/>
    </row>
    <row r="51" spans="1:17" s="21" customFormat="1" ht="14.25" customHeight="1">
      <c r="A51" s="128"/>
      <c r="B51" s="86"/>
      <c r="C51" s="46"/>
      <c r="D51" s="47"/>
      <c r="E51" s="48"/>
      <c r="F51" s="228"/>
      <c r="G51" s="226"/>
      <c r="H51" s="50"/>
      <c r="I51" s="125"/>
      <c r="J51" s="24"/>
      <c r="K51" s="163"/>
      <c r="M51" s="39"/>
      <c r="O51" s="39"/>
      <c r="P51" s="40"/>
      <c r="Q51" s="40"/>
    </row>
    <row r="52" spans="1:17" s="21" customFormat="1" ht="14.25" customHeight="1">
      <c r="A52" s="172"/>
      <c r="B52" s="183"/>
      <c r="C52" s="192"/>
      <c r="D52" s="193"/>
      <c r="E52" s="194"/>
      <c r="F52" s="222"/>
      <c r="G52" s="184"/>
      <c r="H52" s="370"/>
      <c r="I52" s="371"/>
      <c r="J52" s="279"/>
      <c r="K52" s="280"/>
      <c r="M52" s="39"/>
      <c r="O52" s="39"/>
      <c r="P52" s="40"/>
      <c r="Q52" s="40"/>
    </row>
    <row r="53" spans="1:17" s="21" customFormat="1" ht="14.25" customHeight="1">
      <c r="A53" s="310"/>
      <c r="B53" s="4"/>
      <c r="C53" s="46"/>
      <c r="D53" s="47"/>
      <c r="E53" s="48"/>
      <c r="F53" s="228"/>
      <c r="G53" s="226"/>
      <c r="H53" s="264"/>
      <c r="I53" s="353"/>
      <c r="J53" s="265"/>
      <c r="K53" s="266"/>
      <c r="M53" s="39"/>
      <c r="O53" s="39"/>
      <c r="P53" s="40"/>
      <c r="Q53" s="40"/>
    </row>
    <row r="54" spans="1:17" s="21" customFormat="1" ht="14.25" customHeight="1">
      <c r="A54" s="191"/>
      <c r="B54" s="133"/>
      <c r="C54" s="133"/>
      <c r="D54" s="207"/>
      <c r="E54" s="208"/>
      <c r="F54" s="222"/>
      <c r="G54" s="324"/>
      <c r="H54" s="221"/>
      <c r="I54" s="260"/>
      <c r="K54" s="360"/>
      <c r="M54" s="39"/>
      <c r="O54" s="224"/>
      <c r="P54" s="40"/>
      <c r="Q54" s="40"/>
    </row>
    <row r="55" spans="1:17" s="21" customFormat="1" ht="14.25" customHeight="1">
      <c r="A55" s="45"/>
      <c r="B55" s="46"/>
      <c r="C55" s="46"/>
      <c r="D55" s="47"/>
      <c r="E55" s="48"/>
      <c r="F55" s="261"/>
      <c r="G55" s="299"/>
      <c r="H55" s="50"/>
      <c r="I55" s="118"/>
      <c r="J55" s="24"/>
      <c r="K55" s="18"/>
      <c r="M55" s="39"/>
      <c r="O55" s="224"/>
      <c r="P55" s="40"/>
      <c r="Q55" s="40"/>
    </row>
    <row r="56" spans="1:17" s="21" customFormat="1" ht="14.25" customHeight="1">
      <c r="A56" s="191"/>
      <c r="B56" s="133"/>
      <c r="C56" s="192"/>
      <c r="D56" s="193"/>
      <c r="E56" s="194"/>
      <c r="F56" s="222"/>
      <c r="G56" s="298"/>
      <c r="H56" s="221"/>
      <c r="I56" s="260"/>
      <c r="K56" s="360"/>
      <c r="M56" s="39"/>
      <c r="O56" s="224"/>
      <c r="P56" s="40"/>
      <c r="Q56" s="40"/>
    </row>
    <row r="57" spans="1:17" s="21" customFormat="1" ht="14.25" customHeight="1">
      <c r="A57" s="45"/>
      <c r="B57" s="46"/>
      <c r="C57" s="46"/>
      <c r="D57" s="47"/>
      <c r="E57" s="48"/>
      <c r="F57" s="261"/>
      <c r="G57" s="299"/>
      <c r="H57" s="50"/>
      <c r="I57" s="118"/>
      <c r="J57" s="24"/>
      <c r="K57" s="18"/>
      <c r="M57" s="39"/>
      <c r="O57" s="224"/>
      <c r="P57" s="40"/>
      <c r="Q57" s="40"/>
    </row>
    <row r="58" spans="1:17" s="21" customFormat="1" ht="14.25" customHeight="1">
      <c r="A58" s="182"/>
      <c r="B58" s="183"/>
      <c r="C58" s="254"/>
      <c r="D58" s="199"/>
      <c r="E58" s="3"/>
      <c r="F58" s="329"/>
      <c r="G58" s="337"/>
      <c r="H58" s="180"/>
      <c r="I58" s="276"/>
      <c r="J58" s="181"/>
      <c r="K58" s="377"/>
      <c r="M58" s="39"/>
      <c r="O58" s="224"/>
      <c r="P58" s="40"/>
      <c r="Q58" s="40"/>
    </row>
    <row r="59" spans="1:17" s="21" customFormat="1" ht="14.25" customHeight="1">
      <c r="A59" s="57"/>
      <c r="B59" s="4"/>
      <c r="C59" s="5"/>
      <c r="D59" s="29"/>
      <c r="E59" s="6"/>
      <c r="F59" s="397"/>
      <c r="G59" s="338"/>
      <c r="H59" s="50"/>
      <c r="I59" s="118"/>
      <c r="J59" s="378"/>
      <c r="K59" s="379"/>
      <c r="M59" s="39"/>
      <c r="O59" s="224"/>
      <c r="P59" s="40"/>
      <c r="Q59" s="40"/>
    </row>
    <row r="60" spans="1:17" s="21" customFormat="1" ht="14.25" customHeight="1">
      <c r="A60" s="191"/>
      <c r="B60" s="192"/>
      <c r="C60" s="182"/>
      <c r="D60" s="403"/>
      <c r="E60" s="195"/>
      <c r="F60" s="189"/>
      <c r="G60" s="237"/>
      <c r="H60" s="180"/>
      <c r="I60" s="388"/>
      <c r="J60" s="181"/>
      <c r="K60" s="190"/>
      <c r="M60" s="39"/>
      <c r="O60" s="224"/>
      <c r="P60" s="40"/>
      <c r="Q60" s="40"/>
    </row>
    <row r="61" spans="1:17" s="21" customFormat="1" ht="14.25" customHeight="1">
      <c r="A61" s="45"/>
      <c r="B61" s="45"/>
      <c r="C61" s="46"/>
      <c r="D61" s="47"/>
      <c r="E61" s="45"/>
      <c r="F61" s="61"/>
      <c r="G61" s="226"/>
      <c r="H61" s="50"/>
      <c r="I61" s="372"/>
      <c r="J61" s="24"/>
      <c r="K61" s="162"/>
      <c r="M61" s="39"/>
      <c r="O61" s="224"/>
      <c r="P61" s="40"/>
      <c r="Q61" s="40"/>
    </row>
    <row r="62" spans="1:17" s="21" customFormat="1" ht="14.25" customHeight="1">
      <c r="A62" s="191"/>
      <c r="B62" s="183"/>
      <c r="C62" s="404"/>
      <c r="D62" s="404"/>
      <c r="E62" s="185"/>
      <c r="F62" s="222"/>
      <c r="G62" s="337"/>
      <c r="H62" s="180"/>
      <c r="I62" s="350"/>
      <c r="J62" s="188"/>
      <c r="K62" s="303"/>
      <c r="M62" s="39"/>
      <c r="O62" s="224"/>
      <c r="P62" s="40"/>
      <c r="Q62" s="40"/>
    </row>
    <row r="63" spans="1:17" s="21" customFormat="1" ht="14.25" customHeight="1">
      <c r="A63" s="45"/>
      <c r="B63" s="4"/>
      <c r="C63" s="4"/>
      <c r="D63" s="405"/>
      <c r="E63" s="6"/>
      <c r="F63" s="261"/>
      <c r="G63" s="338"/>
      <c r="H63" s="50"/>
      <c r="I63" s="118"/>
      <c r="J63" s="24"/>
      <c r="K63" s="162"/>
      <c r="M63" s="39"/>
      <c r="O63" s="224"/>
      <c r="P63" s="40"/>
      <c r="Q63" s="40"/>
    </row>
    <row r="64" spans="1:17" s="21" customFormat="1" ht="14.25" customHeight="1">
      <c r="A64" s="172"/>
      <c r="B64" s="183"/>
      <c r="C64" s="254"/>
      <c r="D64" s="269"/>
      <c r="E64" s="185"/>
      <c r="F64" s="227"/>
      <c r="G64" s="184"/>
      <c r="H64" s="180"/>
      <c r="I64" s="268"/>
      <c r="J64" s="181"/>
      <c r="K64" s="355"/>
      <c r="M64" s="39"/>
      <c r="O64" s="39"/>
      <c r="P64" s="40"/>
      <c r="Q64" s="40"/>
    </row>
    <row r="65" spans="1:17" s="21" customFormat="1" ht="14.25" customHeight="1">
      <c r="A65" s="310"/>
      <c r="B65" s="4"/>
      <c r="C65" s="5"/>
      <c r="D65" s="31"/>
      <c r="E65" s="6"/>
      <c r="F65" s="228"/>
      <c r="G65" s="226"/>
      <c r="H65" s="50"/>
      <c r="I65" s="125"/>
      <c r="J65" s="24"/>
      <c r="K65" s="163"/>
      <c r="M65" s="39"/>
      <c r="O65" s="39"/>
      <c r="P65" s="40"/>
      <c r="Q65" s="40"/>
    </row>
    <row r="66" spans="1:17" s="21" customFormat="1" ht="14.25" customHeight="1">
      <c r="A66" s="191"/>
      <c r="B66" s="183"/>
      <c r="C66" s="254"/>
      <c r="D66" s="269"/>
      <c r="E66" s="185"/>
      <c r="F66" s="222"/>
      <c r="G66" s="298"/>
      <c r="H66" s="187"/>
      <c r="I66" s="336"/>
      <c r="J66" s="28"/>
      <c r="K66" s="355"/>
      <c r="M66" s="39"/>
      <c r="O66" s="39"/>
      <c r="P66" s="40"/>
      <c r="Q66" s="40"/>
    </row>
    <row r="67" spans="1:17" s="21" customFormat="1" ht="14.25" customHeight="1">
      <c r="A67" s="45"/>
      <c r="B67" s="46"/>
      <c r="C67" s="5"/>
      <c r="D67" s="31"/>
      <c r="E67" s="6"/>
      <c r="F67" s="261"/>
      <c r="G67" s="299"/>
      <c r="H67" s="50"/>
      <c r="I67" s="125"/>
      <c r="J67" s="24"/>
      <c r="K67" s="163"/>
      <c r="M67" s="39"/>
      <c r="O67" s="39"/>
      <c r="P67" s="40"/>
      <c r="Q67" s="40"/>
    </row>
    <row r="68" spans="1:17" s="21" customFormat="1" ht="14.25" customHeight="1">
      <c r="A68" s="191"/>
      <c r="B68" s="183"/>
      <c r="C68" s="369"/>
      <c r="D68" s="193"/>
      <c r="E68" s="194"/>
      <c r="F68" s="222"/>
      <c r="G68" s="298"/>
      <c r="H68" s="221"/>
      <c r="I68" s="336"/>
      <c r="J68" s="28"/>
      <c r="K68" s="355"/>
      <c r="M68" s="39"/>
      <c r="O68" s="224"/>
      <c r="P68" s="40"/>
      <c r="Q68" s="40"/>
    </row>
    <row r="69" spans="1:17" s="21" customFormat="1" ht="14.25" customHeight="1">
      <c r="A69" s="45"/>
      <c r="B69" s="86"/>
      <c r="C69" s="93"/>
      <c r="D69" s="47"/>
      <c r="E69" s="48"/>
      <c r="F69" s="225"/>
      <c r="G69" s="299"/>
      <c r="H69" s="50"/>
      <c r="I69" s="125"/>
      <c r="J69" s="24"/>
      <c r="K69" s="163"/>
      <c r="M69" s="39"/>
      <c r="O69" s="224"/>
      <c r="P69" s="40"/>
      <c r="Q69" s="40"/>
    </row>
  </sheetData>
  <mergeCells count="3">
    <mergeCell ref="P2:P3"/>
    <mergeCell ref="H1:K1"/>
    <mergeCell ref="P38:P39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&amp;C別紙明細&amp;R№&amp;P</oddFooter>
  </headerFooter>
  <rowBreaks count="1" manualBreakCount="1">
    <brk id="35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U1227"/>
  <sheetViews>
    <sheetView showZeros="0" view="pageBreakPreview" topLeftCell="A762" zoomScale="115" zoomScaleNormal="100" zoomScaleSheetLayoutView="115" workbookViewId="0">
      <selection activeCell="A3" sqref="A3:I3"/>
    </sheetView>
  </sheetViews>
  <sheetFormatPr defaultColWidth="9" defaultRowHeight="13.5"/>
  <cols>
    <col min="1" max="1" width="6.25" style="173" customWidth="1"/>
    <col min="2" max="2" width="25.25" style="21" customWidth="1"/>
    <col min="3" max="3" width="26" style="21" customWidth="1"/>
    <col min="4" max="4" width="15.125" style="176" customWidth="1"/>
    <col min="5" max="5" width="6" style="41" customWidth="1"/>
    <col min="6" max="6" width="15.875" style="39" customWidth="1"/>
    <col min="7" max="7" width="20" style="108" customWidth="1"/>
    <col min="8" max="8" width="8.25" style="21" customWidth="1"/>
    <col min="9" max="9" width="8.25" style="119" customWidth="1"/>
    <col min="10" max="10" width="2.625" style="28" customWidth="1"/>
    <col min="11" max="11" width="5" style="28" customWidth="1"/>
    <col min="12" max="12" width="11.125" style="28" customWidth="1"/>
    <col min="13" max="13" width="10.5" style="28" customWidth="1"/>
    <col min="14" max="14" width="10" style="28" customWidth="1"/>
    <col min="15" max="16384" width="9" style="28"/>
  </cols>
  <sheetData>
    <row r="1" spans="1:17" s="41" customFormat="1" ht="28.5" customHeight="1">
      <c r="A1" s="169" t="s">
        <v>6</v>
      </c>
      <c r="B1" s="35" t="s">
        <v>7</v>
      </c>
      <c r="C1" s="35" t="s">
        <v>8</v>
      </c>
      <c r="D1" s="174" t="s">
        <v>9</v>
      </c>
      <c r="E1" s="35" t="s">
        <v>10</v>
      </c>
      <c r="F1" s="37" t="s">
        <v>11</v>
      </c>
      <c r="G1" s="38" t="s">
        <v>12</v>
      </c>
      <c r="H1" s="700" t="s">
        <v>13</v>
      </c>
      <c r="I1" s="735"/>
      <c r="J1" s="735"/>
      <c r="K1" s="736"/>
      <c r="L1" s="21"/>
      <c r="M1" s="39"/>
      <c r="N1" s="21"/>
      <c r="O1" s="39"/>
      <c r="P1" s="21"/>
      <c r="Q1" s="40"/>
    </row>
    <row r="2" spans="1:17" s="41" customFormat="1" ht="14.25" customHeight="1">
      <c r="A2" s="172"/>
      <c r="B2" s="183"/>
      <c r="C2" s="2"/>
      <c r="D2" s="210"/>
      <c r="E2" s="3"/>
      <c r="F2" s="222"/>
      <c r="G2" s="316"/>
      <c r="H2" s="187"/>
      <c r="I2" s="196"/>
      <c r="J2" s="188"/>
      <c r="K2" s="418"/>
      <c r="L2" s="21"/>
      <c r="M2" s="39"/>
      <c r="N2" s="21"/>
      <c r="O2" s="39"/>
      <c r="P2" s="21"/>
      <c r="Q2" s="40"/>
    </row>
    <row r="3" spans="1:17" s="21" customFormat="1" ht="14.25" customHeight="1">
      <c r="A3" s="310" t="s">
        <v>103</v>
      </c>
      <c r="B3" s="4" t="s">
        <v>72</v>
      </c>
      <c r="C3" s="5" t="s">
        <v>67</v>
      </c>
      <c r="D3" s="211"/>
      <c r="E3" s="6"/>
      <c r="F3" s="645"/>
      <c r="G3" s="646"/>
      <c r="H3" s="456"/>
      <c r="I3" s="457"/>
      <c r="J3" s="458"/>
      <c r="K3" s="459"/>
      <c r="M3" s="39"/>
      <c r="O3" s="39"/>
      <c r="Q3" s="40"/>
    </row>
    <row r="4" spans="1:17" s="21" customFormat="1" ht="14.25" customHeight="1">
      <c r="A4" s="172"/>
      <c r="B4" s="183"/>
      <c r="C4" s="247" t="s">
        <v>142</v>
      </c>
      <c r="D4" s="246"/>
      <c r="E4" s="185"/>
      <c r="F4" s="504"/>
      <c r="G4" s="505"/>
      <c r="H4" s="462" t="s">
        <v>352</v>
      </c>
      <c r="I4" s="471">
        <v>25600</v>
      </c>
      <c r="J4" s="472"/>
      <c r="K4" s="473"/>
      <c r="M4" s="39"/>
      <c r="O4" s="39"/>
      <c r="Q4" s="40"/>
    </row>
    <row r="5" spans="1:17" s="21" customFormat="1" ht="14.25" customHeight="1">
      <c r="A5" s="86"/>
      <c r="B5" s="4" t="s">
        <v>65</v>
      </c>
      <c r="C5" s="205" t="s">
        <v>401</v>
      </c>
      <c r="D5" s="129">
        <v>1</v>
      </c>
      <c r="E5" s="6" t="s">
        <v>3</v>
      </c>
      <c r="F5" s="647">
        <f>ROUND((I4+I5+J4+J5)/2,3)</f>
        <v>25600</v>
      </c>
      <c r="G5" s="646">
        <f t="shared" ref="G5" si="0">ROUND(D5*F5,3)</f>
        <v>25600</v>
      </c>
      <c r="H5" s="456" t="s">
        <v>353</v>
      </c>
      <c r="I5" s="468">
        <v>25600</v>
      </c>
      <c r="J5" s="469"/>
      <c r="K5" s="470"/>
      <c r="M5" s="39"/>
      <c r="O5" s="39"/>
      <c r="Q5" s="40"/>
    </row>
    <row r="6" spans="1:17" s="21" customFormat="1" ht="14.25" customHeight="1">
      <c r="A6" s="172"/>
      <c r="B6" s="7"/>
      <c r="C6" s="203" t="s">
        <v>354</v>
      </c>
      <c r="D6" s="210"/>
      <c r="E6" s="3"/>
      <c r="F6" s="504"/>
      <c r="G6" s="461"/>
      <c r="H6" s="483" t="s">
        <v>152</v>
      </c>
      <c r="I6" s="536">
        <v>2700</v>
      </c>
      <c r="J6" s="537"/>
      <c r="K6" s="538"/>
      <c r="L6" s="248"/>
      <c r="M6" s="249"/>
      <c r="N6" s="249"/>
      <c r="O6" s="224"/>
      <c r="Q6" s="40"/>
    </row>
    <row r="7" spans="1:17" s="21" customFormat="1" ht="14.25" customHeight="1">
      <c r="A7" s="86"/>
      <c r="B7" s="4" t="s">
        <v>355</v>
      </c>
      <c r="C7" s="205" t="s">
        <v>122</v>
      </c>
      <c r="D7" s="129">
        <v>1</v>
      </c>
      <c r="E7" s="6" t="s">
        <v>3</v>
      </c>
      <c r="F7" s="647">
        <f t="shared" ref="F7" si="1">ROUND((I6+I7+J6+J7)/2,3)</f>
        <v>2700</v>
      </c>
      <c r="G7" s="646">
        <f t="shared" ref="G7" si="2">ROUND(D7*F7,3)</f>
        <v>2700</v>
      </c>
      <c r="H7" s="456" t="s">
        <v>147</v>
      </c>
      <c r="I7" s="468">
        <v>2700</v>
      </c>
      <c r="J7" s="469"/>
      <c r="K7" s="475"/>
      <c r="L7" s="223"/>
      <c r="M7" s="115"/>
      <c r="N7" s="115"/>
      <c r="O7" s="224"/>
      <c r="Q7" s="40"/>
    </row>
    <row r="8" spans="1:17" s="21" customFormat="1" ht="14.25" customHeight="1">
      <c r="A8" s="172"/>
      <c r="B8" s="183"/>
      <c r="C8" s="203" t="s">
        <v>124</v>
      </c>
      <c r="D8" s="210" t="s">
        <v>1225</v>
      </c>
      <c r="E8" s="3"/>
      <c r="F8" s="504"/>
      <c r="G8" s="461"/>
      <c r="H8" s="478" t="s">
        <v>1352</v>
      </c>
      <c r="I8" s="463">
        <v>120000</v>
      </c>
      <c r="J8" s="464"/>
      <c r="K8" s="499"/>
      <c r="M8" s="209"/>
      <c r="O8" s="39"/>
      <c r="Q8" s="40"/>
    </row>
    <row r="9" spans="1:17" s="21" customFormat="1" ht="14.25" customHeight="1">
      <c r="A9" s="86"/>
      <c r="B9" s="4" t="s">
        <v>356</v>
      </c>
      <c r="C9" s="205" t="s">
        <v>357</v>
      </c>
      <c r="D9" s="211">
        <v>0.12195</v>
      </c>
      <c r="E9" s="6" t="s">
        <v>123</v>
      </c>
      <c r="F9" s="647">
        <f t="shared" ref="F9" si="3">ROUND((I8+I9+J8+J9)/2,3)</f>
        <v>112500</v>
      </c>
      <c r="G9" s="646">
        <f t="shared" ref="G9" si="4">ROUND(D9*F9,3)</f>
        <v>13719.38</v>
      </c>
      <c r="H9" s="456" t="s">
        <v>148</v>
      </c>
      <c r="I9" s="468">
        <v>105000</v>
      </c>
      <c r="J9" s="469"/>
      <c r="K9" s="475"/>
      <c r="M9" s="209"/>
      <c r="O9" s="39"/>
      <c r="Q9" s="40"/>
    </row>
    <row r="10" spans="1:17" s="21" customFormat="1" ht="14.25" customHeight="1">
      <c r="A10" s="172"/>
      <c r="B10" s="183"/>
      <c r="C10" s="247"/>
      <c r="D10" s="246"/>
      <c r="E10" s="185"/>
      <c r="F10" s="227"/>
      <c r="G10" s="648"/>
      <c r="H10" s="187"/>
      <c r="I10" s="385"/>
      <c r="J10" s="267"/>
      <c r="K10" s="386"/>
      <c r="M10" s="209"/>
      <c r="O10" s="39"/>
      <c r="Q10" s="40"/>
    </row>
    <row r="11" spans="1:17" s="21" customFormat="1" ht="14.25" customHeight="1">
      <c r="A11" s="86"/>
      <c r="B11" s="4"/>
      <c r="C11" s="205"/>
      <c r="D11" s="211"/>
      <c r="E11" s="6"/>
      <c r="F11" s="228" t="s">
        <v>57</v>
      </c>
      <c r="G11" s="649">
        <f>SUM(G3,G5,G7,G9)</f>
        <v>42019.38</v>
      </c>
      <c r="H11" s="264"/>
      <c r="I11" s="382"/>
      <c r="J11" s="265"/>
      <c r="K11" s="266"/>
      <c r="M11" s="209"/>
      <c r="O11" s="39"/>
      <c r="Q11" s="40"/>
    </row>
    <row r="12" spans="1:17" s="21" customFormat="1" ht="14.25" customHeight="1">
      <c r="A12" s="172"/>
      <c r="B12" s="204"/>
      <c r="C12" s="203"/>
      <c r="D12" s="210"/>
      <c r="E12" s="3"/>
      <c r="F12" s="244"/>
      <c r="G12" s="650"/>
      <c r="H12" s="187"/>
      <c r="I12" s="385"/>
      <c r="J12" s="267"/>
      <c r="K12" s="386"/>
      <c r="M12" s="39"/>
      <c r="O12" s="39"/>
      <c r="Q12" s="40"/>
    </row>
    <row r="13" spans="1:17" s="21" customFormat="1" ht="14.25" customHeight="1">
      <c r="A13" s="310"/>
      <c r="B13" s="9" t="s">
        <v>85</v>
      </c>
      <c r="C13" s="205"/>
      <c r="D13" s="211"/>
      <c r="E13" s="6"/>
      <c r="F13" s="245" t="s">
        <v>86</v>
      </c>
      <c r="G13" s="520">
        <f>ROUND(G11,2-INT(LOG(ABS(G11))))</f>
        <v>42000</v>
      </c>
      <c r="H13" s="264" t="s">
        <v>87</v>
      </c>
      <c r="I13" s="382"/>
      <c r="J13" s="265"/>
      <c r="K13" s="266"/>
      <c r="M13" s="39"/>
      <c r="O13" s="39"/>
      <c r="Q13" s="40"/>
    </row>
    <row r="14" spans="1:17" s="21" customFormat="1" ht="14.25" customHeight="1">
      <c r="A14" s="191"/>
      <c r="B14" s="183"/>
      <c r="C14" s="247"/>
      <c r="D14" s="246"/>
      <c r="E14" s="185"/>
      <c r="F14" s="222"/>
      <c r="G14" s="505"/>
      <c r="H14" s="180"/>
      <c r="I14" s="350"/>
      <c r="J14" s="188"/>
      <c r="K14" s="303"/>
      <c r="M14" s="108"/>
      <c r="O14" s="39"/>
      <c r="Q14" s="40"/>
    </row>
    <row r="15" spans="1:17" s="21" customFormat="1" ht="14.25" customHeight="1">
      <c r="A15" s="45"/>
      <c r="B15" s="4"/>
      <c r="C15" s="205"/>
      <c r="D15" s="129"/>
      <c r="E15" s="6"/>
      <c r="F15" s="278"/>
      <c r="G15" s="312"/>
      <c r="H15" s="50"/>
      <c r="I15" s="118"/>
      <c r="J15" s="24"/>
      <c r="K15" s="162"/>
      <c r="M15" s="108"/>
      <c r="O15" s="39"/>
      <c r="Q15" s="40"/>
    </row>
    <row r="16" spans="1:17" s="21" customFormat="1" ht="14.25" customHeight="1">
      <c r="A16" s="172"/>
      <c r="B16" s="183"/>
      <c r="C16" s="203" t="s">
        <v>238</v>
      </c>
      <c r="D16" s="175"/>
      <c r="E16" s="247"/>
      <c r="F16" s="611"/>
      <c r="G16" s="648"/>
      <c r="H16" s="478"/>
      <c r="I16" s="550"/>
      <c r="J16" s="472"/>
      <c r="K16" s="418"/>
      <c r="M16" s="91"/>
      <c r="O16" s="39"/>
      <c r="Q16" s="40"/>
    </row>
    <row r="17" spans="1:17" s="21" customFormat="1" ht="14.25" customHeight="1">
      <c r="A17" s="310" t="s">
        <v>104</v>
      </c>
      <c r="B17" s="4" t="s">
        <v>97</v>
      </c>
      <c r="C17" s="205" t="s">
        <v>122</v>
      </c>
      <c r="D17" s="129"/>
      <c r="E17" s="205"/>
      <c r="F17" s="647"/>
      <c r="G17" s="649"/>
      <c r="H17" s="456"/>
      <c r="I17" s="457"/>
      <c r="J17" s="458"/>
      <c r="K17" s="98"/>
      <c r="M17" s="39"/>
      <c r="O17" s="39"/>
      <c r="Q17" s="40"/>
    </row>
    <row r="18" spans="1:17" s="21" customFormat="1" ht="14.25" customHeight="1">
      <c r="A18" s="172"/>
      <c r="B18" s="7"/>
      <c r="C18" s="203" t="s">
        <v>238</v>
      </c>
      <c r="D18" s="210"/>
      <c r="E18" s="3"/>
      <c r="F18" s="504"/>
      <c r="G18" s="461"/>
      <c r="H18" s="483" t="s">
        <v>152</v>
      </c>
      <c r="I18" s="463">
        <v>1250</v>
      </c>
      <c r="J18" s="464"/>
      <c r="K18" s="198"/>
      <c r="L18" s="242"/>
      <c r="M18" s="238"/>
      <c r="O18" s="239"/>
      <c r="Q18" s="40"/>
    </row>
    <row r="19" spans="1:17" s="21" customFormat="1" ht="14.25" customHeight="1">
      <c r="A19" s="86"/>
      <c r="B19" s="4" t="s">
        <v>355</v>
      </c>
      <c r="C19" s="205" t="s">
        <v>122</v>
      </c>
      <c r="D19" s="129">
        <v>1</v>
      </c>
      <c r="E19" s="6" t="s">
        <v>3</v>
      </c>
      <c r="F19" s="647">
        <f t="shared" ref="F19" si="5">ROUND((I18+I19+J18+J19)/2,3)</f>
        <v>1300</v>
      </c>
      <c r="G19" s="646">
        <f t="shared" ref="G19" si="6">ROUND(D19*F19,3)</f>
        <v>1300</v>
      </c>
      <c r="H19" s="456" t="s">
        <v>147</v>
      </c>
      <c r="I19" s="468">
        <v>1350</v>
      </c>
      <c r="J19" s="469"/>
      <c r="K19" s="18"/>
      <c r="L19" s="242"/>
      <c r="M19" s="238"/>
      <c r="O19" s="239"/>
      <c r="Q19" s="40"/>
    </row>
    <row r="20" spans="1:17" s="21" customFormat="1" ht="14.25" customHeight="1">
      <c r="A20" s="191"/>
      <c r="B20" s="183"/>
      <c r="C20" s="203" t="s">
        <v>124</v>
      </c>
      <c r="D20" s="210" t="s">
        <v>1226</v>
      </c>
      <c r="E20" s="3"/>
      <c r="F20" s="504"/>
      <c r="G20" s="461"/>
      <c r="H20" s="478" t="s">
        <v>1352</v>
      </c>
      <c r="I20" s="463">
        <v>80000</v>
      </c>
      <c r="J20" s="464"/>
      <c r="K20" s="198"/>
      <c r="L20" s="248"/>
      <c r="M20" s="249"/>
      <c r="N20" s="249"/>
      <c r="O20" s="224"/>
      <c r="Q20" s="40"/>
    </row>
    <row r="21" spans="1:17" s="21" customFormat="1" ht="14.25" customHeight="1">
      <c r="A21" s="45"/>
      <c r="B21" s="4" t="s">
        <v>356</v>
      </c>
      <c r="C21" s="205" t="s">
        <v>956</v>
      </c>
      <c r="D21" s="211">
        <v>1.695E-2</v>
      </c>
      <c r="E21" s="6" t="s">
        <v>123</v>
      </c>
      <c r="F21" s="647">
        <f t="shared" ref="F21" si="7">ROUND((I20+I21+J20+J21)/2,3)</f>
        <v>75000</v>
      </c>
      <c r="G21" s="646">
        <f t="shared" ref="G21" si="8">ROUND(D21*F21,3)</f>
        <v>1271.25</v>
      </c>
      <c r="H21" s="456" t="s">
        <v>148</v>
      </c>
      <c r="I21" s="468">
        <v>70000</v>
      </c>
      <c r="J21" s="469"/>
      <c r="K21" s="18"/>
      <c r="L21" s="223"/>
      <c r="M21" s="115"/>
      <c r="N21" s="115"/>
      <c r="O21" s="224"/>
      <c r="Q21" s="40"/>
    </row>
    <row r="22" spans="1:17" s="21" customFormat="1" ht="14.25" customHeight="1">
      <c r="A22" s="191"/>
      <c r="B22" s="183"/>
      <c r="C22" s="203" t="s">
        <v>957</v>
      </c>
      <c r="D22" s="210"/>
      <c r="E22" s="3"/>
      <c r="F22" s="504"/>
      <c r="G22" s="461"/>
      <c r="H22" s="478" t="s">
        <v>1352</v>
      </c>
      <c r="I22" s="463">
        <v>800</v>
      </c>
      <c r="J22" s="464"/>
      <c r="K22" s="198"/>
      <c r="L22" s="242"/>
      <c r="M22" s="238"/>
      <c r="O22" s="108"/>
      <c r="Q22" s="40"/>
    </row>
    <row r="23" spans="1:17" s="21" customFormat="1" ht="14.25" customHeight="1">
      <c r="A23" s="45"/>
      <c r="B23" s="4" t="s">
        <v>356</v>
      </c>
      <c r="C23" s="205" t="s">
        <v>956</v>
      </c>
      <c r="D23" s="129">
        <v>1</v>
      </c>
      <c r="E23" s="6" t="s">
        <v>3</v>
      </c>
      <c r="F23" s="647">
        <f t="shared" ref="F23" si="9">ROUND((I22+I23+J22+J23)/2,3)</f>
        <v>750</v>
      </c>
      <c r="G23" s="646">
        <f t="shared" ref="G23" si="10">ROUND(D23*F23,3)</f>
        <v>750</v>
      </c>
      <c r="H23" s="456" t="s">
        <v>148</v>
      </c>
      <c r="I23" s="468">
        <v>700</v>
      </c>
      <c r="J23" s="469"/>
      <c r="K23" s="18"/>
      <c r="L23" s="223"/>
      <c r="M23" s="238"/>
      <c r="O23" s="108"/>
      <c r="Q23" s="40"/>
    </row>
    <row r="24" spans="1:17" s="21" customFormat="1" ht="14.25" customHeight="1">
      <c r="A24" s="172"/>
      <c r="B24" s="204"/>
      <c r="C24" s="247"/>
      <c r="D24" s="246"/>
      <c r="E24" s="185"/>
      <c r="F24" s="227"/>
      <c r="G24" s="648"/>
      <c r="H24" s="187"/>
      <c r="I24" s="385"/>
      <c r="J24" s="267"/>
      <c r="K24" s="386"/>
      <c r="L24" s="223"/>
      <c r="M24" s="115"/>
      <c r="N24" s="115"/>
      <c r="O24" s="224"/>
      <c r="Q24" s="40"/>
    </row>
    <row r="25" spans="1:17" s="21" customFormat="1" ht="14.25" customHeight="1">
      <c r="A25" s="310"/>
      <c r="B25" s="179"/>
      <c r="C25" s="205"/>
      <c r="D25" s="211"/>
      <c r="E25" s="6"/>
      <c r="F25" s="228" t="s">
        <v>57</v>
      </c>
      <c r="G25" s="649">
        <f>SUM(G15,G17,G19,G21,G23)</f>
        <v>3321.25</v>
      </c>
      <c r="H25" s="264"/>
      <c r="I25" s="382"/>
      <c r="J25" s="265"/>
      <c r="K25" s="266"/>
      <c r="L25" s="223"/>
      <c r="M25" s="115"/>
      <c r="N25" s="115"/>
      <c r="O25" s="224"/>
      <c r="Q25" s="40"/>
    </row>
    <row r="26" spans="1:17" s="21" customFormat="1" ht="14.25" customHeight="1">
      <c r="A26" s="295"/>
      <c r="B26" s="204"/>
      <c r="C26" s="203"/>
      <c r="D26" s="210"/>
      <c r="E26" s="3"/>
      <c r="F26" s="244"/>
      <c r="G26" s="650"/>
      <c r="H26" s="187"/>
      <c r="I26" s="385"/>
      <c r="J26" s="267"/>
      <c r="K26" s="386"/>
      <c r="L26" s="242"/>
      <c r="M26" s="238"/>
      <c r="O26" s="239"/>
      <c r="Q26" s="40"/>
    </row>
    <row r="27" spans="1:17" s="21" customFormat="1" ht="14.25" customHeight="1">
      <c r="A27" s="310"/>
      <c r="B27" s="9" t="s">
        <v>85</v>
      </c>
      <c r="C27" s="205"/>
      <c r="D27" s="211"/>
      <c r="E27" s="6"/>
      <c r="F27" s="245" t="s">
        <v>86</v>
      </c>
      <c r="G27" s="520">
        <f>ROUND(G25,2-INT(LOG(ABS(G25))))</f>
        <v>3320</v>
      </c>
      <c r="H27" s="264" t="s">
        <v>87</v>
      </c>
      <c r="I27" s="382"/>
      <c r="J27" s="265"/>
      <c r="K27" s="266"/>
      <c r="L27" s="223"/>
      <c r="M27" s="238"/>
      <c r="O27" s="239"/>
      <c r="Q27" s="40"/>
    </row>
    <row r="28" spans="1:17" s="21" customFormat="1" ht="14.25" customHeight="1">
      <c r="A28" s="295"/>
      <c r="B28" s="183"/>
      <c r="C28" s="254"/>
      <c r="D28" s="246"/>
      <c r="E28" s="185"/>
      <c r="F28" s="329"/>
      <c r="G28" s="651"/>
      <c r="H28" s="217"/>
      <c r="I28" s="352"/>
      <c r="J28" s="287"/>
      <c r="K28" s="288"/>
      <c r="M28" s="39"/>
      <c r="O28" s="239"/>
      <c r="Q28" s="40"/>
    </row>
    <row r="29" spans="1:17" s="21" customFormat="1" ht="14.25" customHeight="1">
      <c r="A29" s="310"/>
      <c r="B29" s="4"/>
      <c r="C29" s="5"/>
      <c r="D29" s="211"/>
      <c r="E29" s="6"/>
      <c r="F29" s="331"/>
      <c r="G29" s="649"/>
      <c r="H29" s="50"/>
      <c r="I29" s="125"/>
      <c r="J29" s="27"/>
      <c r="K29" s="164"/>
      <c r="M29" s="39"/>
      <c r="O29" s="239"/>
      <c r="Q29" s="40"/>
    </row>
    <row r="30" spans="1:17" s="21" customFormat="1" ht="14.25" customHeight="1">
      <c r="A30" s="172"/>
      <c r="B30" s="183"/>
      <c r="C30" s="203" t="s">
        <v>91</v>
      </c>
      <c r="D30" s="175"/>
      <c r="E30" s="3"/>
      <c r="F30" s="222"/>
      <c r="G30" s="333"/>
      <c r="H30" s="187"/>
      <c r="I30" s="253"/>
      <c r="J30" s="219"/>
      <c r="K30" s="384"/>
      <c r="M30" s="39"/>
      <c r="O30" s="239"/>
      <c r="Q30" s="40"/>
    </row>
    <row r="31" spans="1:17" s="21" customFormat="1" ht="14.25" customHeight="1">
      <c r="A31" s="310" t="s">
        <v>105</v>
      </c>
      <c r="B31" s="4" t="s">
        <v>97</v>
      </c>
      <c r="C31" s="205" t="s">
        <v>122</v>
      </c>
      <c r="D31" s="129"/>
      <c r="E31" s="6"/>
      <c r="F31" s="645"/>
      <c r="G31" s="649"/>
      <c r="H31" s="456"/>
      <c r="I31" s="527"/>
      <c r="J31" s="15"/>
      <c r="K31" s="98"/>
      <c r="M31" s="39"/>
      <c r="O31" s="239"/>
      <c r="Q31" s="40"/>
    </row>
    <row r="32" spans="1:17" s="21" customFormat="1" ht="14.25" customHeight="1">
      <c r="A32" s="295"/>
      <c r="B32" s="7"/>
      <c r="C32" s="203" t="s">
        <v>91</v>
      </c>
      <c r="D32" s="210"/>
      <c r="E32" s="3"/>
      <c r="F32" s="504"/>
      <c r="G32" s="461"/>
      <c r="H32" s="483" t="s">
        <v>152</v>
      </c>
      <c r="I32" s="463">
        <v>940</v>
      </c>
      <c r="J32" s="181"/>
      <c r="K32" s="198"/>
      <c r="M32" s="39"/>
      <c r="O32" s="239"/>
      <c r="Q32" s="40"/>
    </row>
    <row r="33" spans="1:17" s="21" customFormat="1" ht="14.25" customHeight="1">
      <c r="A33" s="86"/>
      <c r="B33" s="4" t="s">
        <v>355</v>
      </c>
      <c r="C33" s="205" t="s">
        <v>122</v>
      </c>
      <c r="D33" s="129">
        <v>1</v>
      </c>
      <c r="E33" s="6" t="s">
        <v>3</v>
      </c>
      <c r="F33" s="647">
        <f t="shared" ref="F33" si="11">ROUND((I32+I33+J32+J33)/2,3)</f>
        <v>975</v>
      </c>
      <c r="G33" s="646">
        <f t="shared" ref="G33" si="12">ROUND(D33*F33,3)</f>
        <v>975</v>
      </c>
      <c r="H33" s="456" t="s">
        <v>147</v>
      </c>
      <c r="I33" s="468">
        <v>1010</v>
      </c>
      <c r="J33" s="24"/>
      <c r="K33" s="18"/>
      <c r="M33" s="39"/>
      <c r="O33" s="239"/>
      <c r="Q33" s="40"/>
    </row>
    <row r="34" spans="1:17" s="21" customFormat="1" ht="14.25" customHeight="1">
      <c r="A34" s="295"/>
      <c r="B34" s="183"/>
      <c r="C34" s="203" t="s">
        <v>124</v>
      </c>
      <c r="D34" s="210" t="s">
        <v>1227</v>
      </c>
      <c r="E34" s="3"/>
      <c r="F34" s="504"/>
      <c r="G34" s="461"/>
      <c r="H34" s="478" t="s">
        <v>1352</v>
      </c>
      <c r="I34" s="463">
        <v>80000</v>
      </c>
      <c r="J34" s="181"/>
      <c r="K34" s="198"/>
      <c r="M34" s="39"/>
      <c r="O34" s="239"/>
      <c r="Q34" s="40"/>
    </row>
    <row r="35" spans="1:17" s="21" customFormat="1" ht="14.25" customHeight="1">
      <c r="A35" s="86"/>
      <c r="B35" s="4" t="s">
        <v>356</v>
      </c>
      <c r="C35" s="205" t="s">
        <v>956</v>
      </c>
      <c r="D35" s="211">
        <v>1.6E-2</v>
      </c>
      <c r="E35" s="6" t="s">
        <v>123</v>
      </c>
      <c r="F35" s="647">
        <f t="shared" ref="F35" si="13">ROUND((I34+I35+J34+J35)/2,3)</f>
        <v>75000</v>
      </c>
      <c r="G35" s="646">
        <f t="shared" ref="G35" si="14">ROUND(D35*F35,3)</f>
        <v>1200</v>
      </c>
      <c r="H35" s="456" t="s">
        <v>148</v>
      </c>
      <c r="I35" s="468">
        <v>70000</v>
      </c>
      <c r="J35" s="24"/>
      <c r="K35" s="18"/>
      <c r="M35" s="39"/>
      <c r="O35" s="239"/>
      <c r="Q35" s="40"/>
    </row>
    <row r="36" spans="1:17" s="21" customFormat="1" ht="14.25" customHeight="1">
      <c r="A36" s="172"/>
      <c r="B36" s="183"/>
      <c r="C36" s="203" t="s">
        <v>957</v>
      </c>
      <c r="D36" s="210"/>
      <c r="E36" s="3"/>
      <c r="F36" s="504"/>
      <c r="G36" s="461"/>
      <c r="H36" s="478" t="s">
        <v>1352</v>
      </c>
      <c r="I36" s="463">
        <v>800</v>
      </c>
      <c r="J36" s="181"/>
      <c r="K36" s="198"/>
      <c r="M36" s="39"/>
      <c r="O36" s="239"/>
      <c r="Q36" s="40"/>
    </row>
    <row r="37" spans="1:17" s="21" customFormat="1" ht="14.25" customHeight="1">
      <c r="A37" s="310"/>
      <c r="B37" s="4" t="s">
        <v>356</v>
      </c>
      <c r="C37" s="205" t="s">
        <v>956</v>
      </c>
      <c r="D37" s="129">
        <v>1</v>
      </c>
      <c r="E37" s="6" t="s">
        <v>3</v>
      </c>
      <c r="F37" s="647">
        <f t="shared" ref="F37" si="15">ROUND((I36+I37+J36+J37)/2,3)</f>
        <v>750</v>
      </c>
      <c r="G37" s="646">
        <f t="shared" ref="G37" si="16">ROUND(D37*F37,3)</f>
        <v>750</v>
      </c>
      <c r="H37" s="456" t="s">
        <v>148</v>
      </c>
      <c r="I37" s="468">
        <v>700</v>
      </c>
      <c r="J37" s="24"/>
      <c r="K37" s="18"/>
      <c r="M37" s="39"/>
      <c r="O37" s="239"/>
      <c r="Q37" s="40"/>
    </row>
    <row r="38" spans="1:17" s="21" customFormat="1" ht="14.25" customHeight="1">
      <c r="A38" s="295"/>
      <c r="B38" s="204"/>
      <c r="C38" s="247"/>
      <c r="D38" s="246"/>
      <c r="E38" s="185"/>
      <c r="F38" s="611"/>
      <c r="G38" s="648"/>
      <c r="H38" s="478"/>
      <c r="I38" s="652"/>
      <c r="J38" s="267"/>
      <c r="K38" s="386"/>
      <c r="M38" s="39"/>
      <c r="O38" s="239"/>
      <c r="Q38" s="40"/>
    </row>
    <row r="39" spans="1:17" s="21" customFormat="1" ht="14.25" customHeight="1">
      <c r="A39" s="86"/>
      <c r="B39" s="179"/>
      <c r="C39" s="205"/>
      <c r="D39" s="211"/>
      <c r="E39" s="6"/>
      <c r="F39" s="228" t="s">
        <v>57</v>
      </c>
      <c r="G39" s="649">
        <f>SUM(G29,G31,G33,G35,G37)</f>
        <v>2925</v>
      </c>
      <c r="H39" s="264"/>
      <c r="I39" s="382"/>
      <c r="J39" s="265"/>
      <c r="K39" s="266"/>
      <c r="M39" s="39"/>
      <c r="O39" s="239"/>
      <c r="Q39" s="40"/>
    </row>
    <row r="40" spans="1:17" s="21" customFormat="1" ht="14.25" customHeight="1">
      <c r="A40" s="172"/>
      <c r="B40" s="204"/>
      <c r="C40" s="203"/>
      <c r="D40" s="210"/>
      <c r="E40" s="3"/>
      <c r="F40" s="244"/>
      <c r="G40" s="650"/>
      <c r="H40" s="187"/>
      <c r="I40" s="385"/>
      <c r="J40" s="267"/>
      <c r="K40" s="386"/>
      <c r="M40" s="39"/>
      <c r="O40" s="239"/>
      <c r="Q40" s="40"/>
    </row>
    <row r="41" spans="1:17" s="21" customFormat="1" ht="14.25" customHeight="1">
      <c r="A41" s="310"/>
      <c r="B41" s="9" t="s">
        <v>85</v>
      </c>
      <c r="C41" s="205"/>
      <c r="D41" s="211"/>
      <c r="E41" s="6"/>
      <c r="F41" s="245" t="s">
        <v>86</v>
      </c>
      <c r="G41" s="520">
        <f>ROUND(G39,2-INT(LOG(ABS(G39))))</f>
        <v>2930</v>
      </c>
      <c r="H41" s="264" t="s">
        <v>87</v>
      </c>
      <c r="I41" s="382"/>
      <c r="J41" s="265"/>
      <c r="K41" s="266"/>
      <c r="M41" s="39"/>
      <c r="O41" s="239"/>
      <c r="Q41" s="40"/>
    </row>
    <row r="42" spans="1:17" s="21" customFormat="1" ht="14.25" customHeight="1">
      <c r="A42" s="295"/>
      <c r="B42" s="183"/>
      <c r="C42" s="254"/>
      <c r="D42" s="246"/>
      <c r="E42" s="185"/>
      <c r="F42" s="329"/>
      <c r="G42" s="651"/>
      <c r="H42" s="217"/>
      <c r="I42" s="352"/>
      <c r="J42" s="287"/>
      <c r="K42" s="288"/>
      <c r="L42" s="242"/>
      <c r="M42" s="318"/>
      <c r="O42" s="302"/>
      <c r="Q42" s="40"/>
    </row>
    <row r="43" spans="1:17" s="21" customFormat="1" ht="14.25" customHeight="1">
      <c r="A43" s="86"/>
      <c r="B43" s="4"/>
      <c r="C43" s="5"/>
      <c r="D43" s="211"/>
      <c r="E43" s="6"/>
      <c r="F43" s="331"/>
      <c r="G43" s="649"/>
      <c r="H43" s="50"/>
      <c r="I43" s="125"/>
      <c r="J43" s="27"/>
      <c r="K43" s="164"/>
      <c r="L43" s="223"/>
      <c r="M43" s="318"/>
      <c r="O43" s="302"/>
      <c r="Q43" s="40"/>
    </row>
    <row r="44" spans="1:17" s="21" customFormat="1" ht="14.25" customHeight="1">
      <c r="A44" s="172"/>
      <c r="B44" s="183"/>
      <c r="C44" s="203"/>
      <c r="D44" s="210"/>
      <c r="E44" s="3"/>
      <c r="F44" s="227"/>
      <c r="G44" s="653"/>
      <c r="H44" s="187"/>
      <c r="I44" s="385"/>
      <c r="J44" s="267"/>
      <c r="K44" s="386"/>
      <c r="L44" s="242"/>
      <c r="M44" s="318"/>
      <c r="O44" s="302"/>
      <c r="Q44" s="40"/>
    </row>
    <row r="45" spans="1:17" s="21" customFormat="1" ht="14.25" customHeight="1">
      <c r="A45" s="310" t="s">
        <v>106</v>
      </c>
      <c r="B45" s="4" t="s">
        <v>90</v>
      </c>
      <c r="C45" s="205"/>
      <c r="D45" s="211"/>
      <c r="E45" s="6"/>
      <c r="F45" s="228"/>
      <c r="G45" s="339"/>
      <c r="H45" s="264"/>
      <c r="I45" s="382"/>
      <c r="J45" s="265"/>
      <c r="K45" s="266"/>
      <c r="L45" s="223"/>
      <c r="M45" s="318"/>
      <c r="O45" s="302"/>
      <c r="Q45" s="40"/>
    </row>
    <row r="46" spans="1:17" s="21" customFormat="1" ht="14.25" customHeight="1">
      <c r="A46" s="295"/>
      <c r="B46" s="183"/>
      <c r="C46" s="247" t="s">
        <v>369</v>
      </c>
      <c r="D46" s="175" t="s">
        <v>368</v>
      </c>
      <c r="E46" s="185"/>
      <c r="F46" s="504"/>
      <c r="G46" s="505"/>
      <c r="H46" s="462" t="s">
        <v>352</v>
      </c>
      <c r="I46" s="471">
        <v>600</v>
      </c>
      <c r="J46" s="472"/>
      <c r="K46" s="473"/>
      <c r="L46" s="223"/>
      <c r="M46" s="318"/>
      <c r="O46" s="302"/>
      <c r="Q46" s="40"/>
    </row>
    <row r="47" spans="1:17" s="21" customFormat="1" ht="14.25" customHeight="1">
      <c r="A47" s="86"/>
      <c r="B47" s="4" t="s">
        <v>65</v>
      </c>
      <c r="C47" s="205" t="s">
        <v>401</v>
      </c>
      <c r="D47" s="129">
        <v>0.5</v>
      </c>
      <c r="E47" s="6" t="s">
        <v>3</v>
      </c>
      <c r="F47" s="647">
        <f t="shared" ref="F47" si="17">ROUND((I46+I47+J46+J47)/2,3)</f>
        <v>600</v>
      </c>
      <c r="G47" s="646">
        <f t="shared" ref="G47" si="18">ROUND(D47*F47,3)</f>
        <v>300</v>
      </c>
      <c r="H47" s="456" t="s">
        <v>353</v>
      </c>
      <c r="I47" s="468">
        <v>600</v>
      </c>
      <c r="J47" s="469"/>
      <c r="K47" s="470"/>
      <c r="L47" s="223"/>
      <c r="M47" s="318"/>
      <c r="O47" s="302"/>
      <c r="Q47" s="40"/>
    </row>
    <row r="48" spans="1:17" s="21" customFormat="1" ht="14.25" customHeight="1">
      <c r="A48" s="172"/>
      <c r="B48" s="204"/>
      <c r="C48" s="203"/>
      <c r="D48" s="175"/>
      <c r="E48" s="3"/>
      <c r="F48" s="654"/>
      <c r="G48" s="655"/>
      <c r="H48" s="478"/>
      <c r="I48" s="652"/>
      <c r="J48" s="580"/>
      <c r="K48" s="479" t="s">
        <v>958</v>
      </c>
      <c r="L48" s="242"/>
      <c r="M48" s="238"/>
      <c r="O48" s="239"/>
      <c r="Q48" s="40"/>
    </row>
    <row r="49" spans="1:17" s="21" customFormat="1" ht="14.25" customHeight="1">
      <c r="A49" s="310"/>
      <c r="B49" s="9"/>
      <c r="C49" s="205"/>
      <c r="D49" s="129"/>
      <c r="E49" s="6"/>
      <c r="F49" s="656"/>
      <c r="G49" s="657"/>
      <c r="H49" s="620"/>
      <c r="I49" s="658"/>
      <c r="J49" s="622"/>
      <c r="K49" s="481" t="s">
        <v>958</v>
      </c>
      <c r="L49" s="223"/>
      <c r="M49" s="238"/>
      <c r="O49" s="239"/>
      <c r="Q49" s="40"/>
    </row>
    <row r="50" spans="1:17" s="21" customFormat="1" ht="14.25" customHeight="1">
      <c r="A50" s="295"/>
      <c r="B50" s="183"/>
      <c r="C50" s="247" t="s">
        <v>370</v>
      </c>
      <c r="D50" s="175" t="s">
        <v>368</v>
      </c>
      <c r="E50" s="185"/>
      <c r="F50" s="504"/>
      <c r="G50" s="505"/>
      <c r="H50" s="462" t="s">
        <v>352</v>
      </c>
      <c r="I50" s="471">
        <v>1200</v>
      </c>
      <c r="J50" s="472"/>
      <c r="K50" s="473"/>
      <c r="L50" s="319"/>
      <c r="M50" s="319"/>
      <c r="O50" s="224"/>
      <c r="Q50" s="40"/>
    </row>
    <row r="51" spans="1:17" s="21" customFormat="1" ht="14.25" customHeight="1">
      <c r="A51" s="86"/>
      <c r="B51" s="4" t="s">
        <v>65</v>
      </c>
      <c r="C51" s="205" t="s">
        <v>401</v>
      </c>
      <c r="D51" s="129">
        <v>0.5</v>
      </c>
      <c r="E51" s="6" t="s">
        <v>3</v>
      </c>
      <c r="F51" s="647">
        <f t="shared" ref="F51" si="19">ROUND((I50+I51+J50+J51)/2,3)</f>
        <v>1200</v>
      </c>
      <c r="G51" s="646">
        <f t="shared" ref="G51" si="20">ROUND(D51*F51,3)</f>
        <v>600</v>
      </c>
      <c r="H51" s="456" t="s">
        <v>353</v>
      </c>
      <c r="I51" s="468">
        <v>1200</v>
      </c>
      <c r="J51" s="469"/>
      <c r="K51" s="470"/>
      <c r="L51" s="319"/>
      <c r="M51" s="319"/>
      <c r="N51" s="54"/>
      <c r="O51" s="224"/>
      <c r="Q51" s="40"/>
    </row>
    <row r="52" spans="1:17" s="21" customFormat="1" ht="14.25" customHeight="1">
      <c r="A52" s="295"/>
      <c r="B52" s="204"/>
      <c r="C52" s="203"/>
      <c r="D52" s="175"/>
      <c r="E52" s="3"/>
      <c r="F52" s="654"/>
      <c r="G52" s="655"/>
      <c r="H52" s="478"/>
      <c r="I52" s="652"/>
      <c r="J52" s="580"/>
      <c r="K52" s="479" t="s">
        <v>959</v>
      </c>
      <c r="L52" s="320"/>
      <c r="M52" s="320"/>
      <c r="O52" s="224"/>
      <c r="Q52" s="40"/>
    </row>
    <row r="53" spans="1:17" s="21" customFormat="1" ht="14.25" customHeight="1">
      <c r="A53" s="86"/>
      <c r="B53" s="9"/>
      <c r="C53" s="205"/>
      <c r="D53" s="129"/>
      <c r="E53" s="6"/>
      <c r="F53" s="656"/>
      <c r="G53" s="657"/>
      <c r="H53" s="620"/>
      <c r="I53" s="658"/>
      <c r="J53" s="622"/>
      <c r="K53" s="481" t="s">
        <v>959</v>
      </c>
      <c r="L53" s="320"/>
      <c r="M53" s="320"/>
      <c r="O53" s="224"/>
      <c r="Q53" s="40"/>
    </row>
    <row r="54" spans="1:17" s="21" customFormat="1" ht="14.25" customHeight="1">
      <c r="A54" s="295"/>
      <c r="B54" s="204"/>
      <c r="C54" s="247"/>
      <c r="D54" s="246"/>
      <c r="E54" s="185"/>
      <c r="F54" s="227"/>
      <c r="G54" s="648"/>
      <c r="H54" s="187"/>
      <c r="I54" s="276"/>
      <c r="J54" s="181"/>
      <c r="K54" s="198"/>
      <c r="L54" s="92"/>
      <c r="M54" s="321"/>
      <c r="O54" s="239"/>
      <c r="Q54" s="40"/>
    </row>
    <row r="55" spans="1:17" s="21" customFormat="1" ht="14.25" customHeight="1">
      <c r="A55" s="310"/>
      <c r="B55" s="179"/>
      <c r="C55" s="205"/>
      <c r="D55" s="211"/>
      <c r="E55" s="6"/>
      <c r="F55" s="228" t="s">
        <v>57</v>
      </c>
      <c r="G55" s="649">
        <f>SUM(G45,G47,G49,G51,G53)</f>
        <v>900</v>
      </c>
      <c r="H55" s="264"/>
      <c r="I55" s="118"/>
      <c r="J55" s="24"/>
      <c r="K55" s="18"/>
      <c r="L55" s="320"/>
      <c r="M55" s="320"/>
      <c r="O55" s="239"/>
      <c r="Q55" s="40"/>
    </row>
    <row r="56" spans="1:17" s="21" customFormat="1" ht="14.25" customHeight="1">
      <c r="A56" s="334"/>
      <c r="B56" s="204"/>
      <c r="C56" s="203"/>
      <c r="D56" s="210"/>
      <c r="E56" s="3"/>
      <c r="F56" s="244"/>
      <c r="G56" s="650"/>
      <c r="H56" s="187"/>
      <c r="I56" s="385"/>
      <c r="J56" s="267"/>
      <c r="K56" s="386"/>
      <c r="L56" s="320"/>
      <c r="M56" s="320"/>
      <c r="O56" s="239"/>
      <c r="Q56" s="40"/>
    </row>
    <row r="57" spans="1:17" s="21" customFormat="1" ht="14.25" customHeight="1">
      <c r="A57" s="310"/>
      <c r="B57" s="9" t="s">
        <v>85</v>
      </c>
      <c r="C57" s="205"/>
      <c r="D57" s="211"/>
      <c r="E57" s="6"/>
      <c r="F57" s="245" t="s">
        <v>86</v>
      </c>
      <c r="G57" s="520">
        <f>ROUND(G55,2-INT(LOG(ABS(G55))))</f>
        <v>900</v>
      </c>
      <c r="H57" s="264" t="s">
        <v>87</v>
      </c>
      <c r="I57" s="382"/>
      <c r="J57" s="265"/>
      <c r="K57" s="266"/>
      <c r="L57" s="320"/>
      <c r="M57" s="320"/>
      <c r="O57" s="239"/>
      <c r="Q57" s="40"/>
    </row>
    <row r="58" spans="1:17" s="21" customFormat="1" ht="14.25" customHeight="1">
      <c r="A58" s="172"/>
      <c r="B58" s="183"/>
      <c r="C58" s="2"/>
      <c r="D58" s="175"/>
      <c r="E58" s="185"/>
      <c r="F58" s="340"/>
      <c r="G58" s="461"/>
      <c r="H58" s="387"/>
      <c r="I58" s="253"/>
      <c r="J58" s="219"/>
      <c r="K58" s="384"/>
      <c r="L58" s="320"/>
      <c r="M58" s="320"/>
      <c r="O58" s="239"/>
      <c r="Q58" s="40"/>
    </row>
    <row r="59" spans="1:17" s="21" customFormat="1" ht="14.25" customHeight="1">
      <c r="A59" s="86"/>
      <c r="B59" s="4"/>
      <c r="C59" s="5"/>
      <c r="D59" s="129"/>
      <c r="E59" s="6"/>
      <c r="F59" s="278"/>
      <c r="G59" s="312"/>
      <c r="H59" s="50"/>
      <c r="I59" s="351"/>
      <c r="J59" s="15"/>
      <c r="K59" s="98"/>
      <c r="L59" s="320"/>
      <c r="M59" s="320"/>
      <c r="O59" s="239"/>
      <c r="Q59" s="40"/>
    </row>
    <row r="60" spans="1:17" s="21" customFormat="1" ht="14.25" customHeight="1">
      <c r="A60" s="172"/>
      <c r="B60" s="183"/>
      <c r="C60" s="203" t="s">
        <v>1083</v>
      </c>
      <c r="D60" s="175"/>
      <c r="E60" s="185"/>
      <c r="F60" s="222"/>
      <c r="G60" s="311"/>
      <c r="H60" s="187"/>
      <c r="I60" s="253"/>
      <c r="J60" s="219"/>
      <c r="K60" s="384"/>
      <c r="L60" s="320"/>
      <c r="M60" s="320"/>
      <c r="O60" s="239"/>
      <c r="Q60" s="40"/>
    </row>
    <row r="61" spans="1:17" s="21" customFormat="1" ht="14.25" customHeight="1">
      <c r="A61" s="310" t="s">
        <v>107</v>
      </c>
      <c r="B61" s="4" t="s">
        <v>1084</v>
      </c>
      <c r="C61" s="205" t="s">
        <v>1085</v>
      </c>
      <c r="D61" s="129"/>
      <c r="E61" s="6"/>
      <c r="F61" s="240"/>
      <c r="G61" s="312"/>
      <c r="H61" s="50"/>
      <c r="I61" s="351"/>
      <c r="J61" s="15"/>
      <c r="K61" s="98"/>
      <c r="L61" s="320"/>
      <c r="M61" s="320"/>
      <c r="O61" s="239"/>
      <c r="Q61" s="40"/>
    </row>
    <row r="62" spans="1:17" s="21" customFormat="1" ht="14.25" customHeight="1">
      <c r="A62" s="172"/>
      <c r="B62" s="183"/>
      <c r="C62" s="2"/>
      <c r="D62" s="175"/>
      <c r="E62" s="185"/>
      <c r="F62" s="460"/>
      <c r="G62" s="461"/>
      <c r="H62" s="659" t="s">
        <v>390</v>
      </c>
      <c r="I62" s="660">
        <v>66</v>
      </c>
      <c r="J62" s="219"/>
      <c r="K62" s="384"/>
      <c r="L62" s="320"/>
      <c r="M62" s="320"/>
      <c r="O62" s="239"/>
      <c r="Q62" s="40"/>
    </row>
    <row r="63" spans="1:17" s="21" customFormat="1" ht="14.25" customHeight="1">
      <c r="A63" s="310"/>
      <c r="B63" s="4" t="s">
        <v>387</v>
      </c>
      <c r="C63" s="5" t="s">
        <v>389</v>
      </c>
      <c r="D63" s="129">
        <v>1</v>
      </c>
      <c r="E63" s="6" t="s">
        <v>384</v>
      </c>
      <c r="F63" s="647">
        <f t="shared" ref="F63" si="21">ROUND((I62+I63+J62+J63)/2,3)</f>
        <v>63</v>
      </c>
      <c r="G63" s="646">
        <f t="shared" ref="G63" si="22">ROUND(D63*F63,3)</f>
        <v>63</v>
      </c>
      <c r="H63" s="456" t="s">
        <v>391</v>
      </c>
      <c r="I63" s="527">
        <v>60</v>
      </c>
      <c r="J63" s="15"/>
      <c r="K63" s="98"/>
      <c r="L63" s="320"/>
      <c r="M63" s="320"/>
      <c r="O63" s="239"/>
      <c r="Q63" s="40"/>
    </row>
    <row r="64" spans="1:17" s="21" customFormat="1" ht="14.25" customHeight="1">
      <c r="A64" s="241"/>
      <c r="B64" s="183" t="s">
        <v>380</v>
      </c>
      <c r="C64" s="203" t="s">
        <v>381</v>
      </c>
      <c r="D64" s="210"/>
      <c r="E64" s="3"/>
      <c r="F64" s="460"/>
      <c r="G64" s="461"/>
      <c r="H64" s="478" t="s">
        <v>1353</v>
      </c>
      <c r="I64" s="463">
        <v>1110</v>
      </c>
      <c r="J64" s="181"/>
      <c r="K64" s="198"/>
      <c r="L64" s="320"/>
      <c r="M64" s="320"/>
      <c r="O64" s="239"/>
      <c r="Q64" s="40"/>
    </row>
    <row r="65" spans="1:17" s="21" customFormat="1" ht="14.25" customHeight="1">
      <c r="A65" s="9"/>
      <c r="B65" s="4" t="s">
        <v>382</v>
      </c>
      <c r="C65" s="205" t="s">
        <v>383</v>
      </c>
      <c r="D65" s="129">
        <v>1</v>
      </c>
      <c r="E65" s="6" t="s">
        <v>384</v>
      </c>
      <c r="F65" s="647">
        <f t="shared" ref="F65" si="23">ROUND((I64+I65+J64+J65)/2,3)</f>
        <v>1165</v>
      </c>
      <c r="G65" s="646">
        <f t="shared" ref="G65" si="24">ROUND(D65*F65,3)</f>
        <v>1165</v>
      </c>
      <c r="H65" s="456" t="s">
        <v>385</v>
      </c>
      <c r="I65" s="468">
        <v>1220</v>
      </c>
      <c r="J65" s="24"/>
      <c r="K65" s="18"/>
      <c r="L65" s="320"/>
      <c r="M65" s="320"/>
      <c r="O65" s="239"/>
      <c r="Q65" s="40"/>
    </row>
    <row r="66" spans="1:17" s="21" customFormat="1" ht="14.25" customHeight="1">
      <c r="A66" s="241"/>
      <c r="B66" s="204"/>
      <c r="C66" s="203"/>
      <c r="D66" s="210"/>
      <c r="E66" s="3"/>
      <c r="F66" s="227"/>
      <c r="G66" s="653"/>
      <c r="H66" s="187"/>
      <c r="I66" s="385"/>
      <c r="J66" s="267"/>
      <c r="K66" s="386"/>
      <c r="L66" s="320"/>
      <c r="M66" s="320"/>
      <c r="O66" s="239"/>
      <c r="Q66" s="40"/>
    </row>
    <row r="67" spans="1:17" s="21" customFormat="1" ht="14.25" customHeight="1">
      <c r="A67" s="9"/>
      <c r="B67" s="179"/>
      <c r="C67" s="205"/>
      <c r="D67" s="211"/>
      <c r="E67" s="6"/>
      <c r="F67" s="228" t="s">
        <v>57</v>
      </c>
      <c r="G67" s="653">
        <f>SUM(G61,G63,G65)</f>
        <v>1228</v>
      </c>
      <c r="H67" s="264"/>
      <c r="I67" s="382"/>
      <c r="J67" s="265"/>
      <c r="K67" s="266"/>
      <c r="L67" s="320"/>
      <c r="M67" s="320"/>
      <c r="O67" s="239"/>
      <c r="Q67" s="40"/>
    </row>
    <row r="68" spans="1:17" s="21" customFormat="1" ht="14.25" customHeight="1">
      <c r="A68" s="191"/>
      <c r="B68" s="204"/>
      <c r="C68" s="203"/>
      <c r="D68" s="210"/>
      <c r="E68" s="3"/>
      <c r="F68" s="244"/>
      <c r="G68" s="650"/>
      <c r="H68" s="187"/>
      <c r="I68" s="385"/>
      <c r="J68" s="267"/>
      <c r="K68" s="386"/>
      <c r="L68" s="320"/>
      <c r="M68" s="320"/>
      <c r="O68" s="239"/>
      <c r="Q68" s="40"/>
    </row>
    <row r="69" spans="1:17" s="21" customFormat="1" ht="14.25" customHeight="1">
      <c r="A69" s="45"/>
      <c r="B69" s="9" t="s">
        <v>85</v>
      </c>
      <c r="C69" s="205"/>
      <c r="D69" s="211"/>
      <c r="E69" s="6"/>
      <c r="F69" s="245" t="s">
        <v>86</v>
      </c>
      <c r="G69" s="520">
        <f>ROUND(G67,2-INT(LOG(ABS(G67))))</f>
        <v>1230</v>
      </c>
      <c r="H69" s="264" t="s">
        <v>392</v>
      </c>
      <c r="I69" s="382"/>
      <c r="J69" s="265"/>
      <c r="K69" s="266"/>
      <c r="L69" s="320"/>
      <c r="M69" s="320"/>
      <c r="O69" s="239"/>
      <c r="Q69" s="40"/>
    </row>
    <row r="70" spans="1:17" s="21" customFormat="1" ht="14.25" customHeight="1">
      <c r="A70" s="236"/>
      <c r="B70" s="183"/>
      <c r="C70" s="2"/>
      <c r="D70" s="175"/>
      <c r="E70" s="185"/>
      <c r="F70" s="340"/>
      <c r="G70" s="324"/>
      <c r="H70" s="387"/>
      <c r="I70" s="253"/>
      <c r="J70" s="219"/>
      <c r="K70" s="384"/>
      <c r="L70" s="320"/>
      <c r="M70" s="320"/>
      <c r="O70" s="239"/>
      <c r="Q70" s="40"/>
    </row>
    <row r="71" spans="1:17" s="21" customFormat="1" ht="14.25" customHeight="1">
      <c r="A71" s="170"/>
      <c r="B71" s="4"/>
      <c r="C71" s="5"/>
      <c r="D71" s="129"/>
      <c r="E71" s="6"/>
      <c r="F71" s="278"/>
      <c r="G71" s="312"/>
      <c r="H71" s="50"/>
      <c r="I71" s="351"/>
      <c r="J71" s="15"/>
      <c r="K71" s="98"/>
      <c r="L71" s="320"/>
      <c r="M71" s="320"/>
      <c r="O71" s="239"/>
      <c r="Q71" s="40"/>
    </row>
    <row r="72" spans="1:17" s="21" customFormat="1" ht="14.25" customHeight="1">
      <c r="A72" s="172"/>
      <c r="B72" s="183"/>
      <c r="C72" s="203"/>
      <c r="D72" s="175"/>
      <c r="E72" s="3"/>
      <c r="F72" s="222"/>
      <c r="G72" s="311"/>
      <c r="H72" s="187"/>
      <c r="I72" s="253"/>
      <c r="J72" s="219"/>
      <c r="K72" s="384"/>
      <c r="L72" s="242"/>
      <c r="M72" s="238"/>
      <c r="O72" s="239"/>
      <c r="Q72" s="40"/>
    </row>
    <row r="73" spans="1:17" s="21" customFormat="1" ht="14.25" customHeight="1">
      <c r="A73" s="310" t="s">
        <v>108</v>
      </c>
      <c r="B73" s="4" t="s">
        <v>239</v>
      </c>
      <c r="C73" s="205" t="s">
        <v>240</v>
      </c>
      <c r="D73" s="129"/>
      <c r="E73" s="6"/>
      <c r="F73" s="240"/>
      <c r="G73" s="646"/>
      <c r="H73" s="50"/>
      <c r="I73" s="351"/>
      <c r="J73" s="15"/>
      <c r="K73" s="98"/>
      <c r="L73" s="242"/>
      <c r="M73" s="238"/>
      <c r="O73" s="239"/>
      <c r="Q73" s="40"/>
    </row>
    <row r="74" spans="1:17" s="21" customFormat="1" ht="14.25" customHeight="1">
      <c r="A74" s="236"/>
      <c r="B74" s="183"/>
      <c r="C74" s="2"/>
      <c r="D74" s="175"/>
      <c r="E74" s="185"/>
      <c r="F74" s="340"/>
      <c r="G74" s="461"/>
      <c r="H74" s="659" t="s">
        <v>386</v>
      </c>
      <c r="I74" s="660">
        <v>182</v>
      </c>
      <c r="J74" s="219"/>
      <c r="K74" s="384"/>
      <c r="L74" s="242"/>
      <c r="M74" s="238"/>
      <c r="O74" s="239"/>
      <c r="Q74" s="40"/>
    </row>
    <row r="75" spans="1:17" s="21" customFormat="1" ht="14.25" customHeight="1">
      <c r="A75" s="170"/>
      <c r="B75" s="4" t="s">
        <v>387</v>
      </c>
      <c r="C75" s="5" t="s">
        <v>394</v>
      </c>
      <c r="D75" s="129">
        <v>1</v>
      </c>
      <c r="E75" s="6" t="s">
        <v>384</v>
      </c>
      <c r="F75" s="647">
        <f t="shared" ref="F75" si="25">ROUND((I74+I75+J74+J75)/2,3)</f>
        <v>191</v>
      </c>
      <c r="G75" s="646">
        <f t="shared" ref="G75" si="26">ROUND(D75*F75,3)</f>
        <v>191</v>
      </c>
      <c r="H75" s="456" t="s">
        <v>388</v>
      </c>
      <c r="I75" s="527">
        <v>200</v>
      </c>
      <c r="J75" s="15"/>
      <c r="K75" s="98"/>
      <c r="L75" s="242"/>
      <c r="M75" s="238"/>
      <c r="O75" s="239"/>
      <c r="Q75" s="40"/>
    </row>
    <row r="76" spans="1:17" s="21" customFormat="1" ht="14.25" customHeight="1">
      <c r="A76" s="236"/>
      <c r="B76" s="183" t="s">
        <v>380</v>
      </c>
      <c r="C76" s="203" t="s">
        <v>381</v>
      </c>
      <c r="D76" s="210" t="s">
        <v>962</v>
      </c>
      <c r="E76" s="3"/>
      <c r="F76" s="340"/>
      <c r="G76" s="461"/>
      <c r="H76" s="478" t="s">
        <v>960</v>
      </c>
      <c r="I76" s="463">
        <v>1170</v>
      </c>
      <c r="J76" s="181"/>
      <c r="K76" s="198"/>
      <c r="L76" s="242"/>
      <c r="M76" s="238"/>
      <c r="O76" s="239"/>
      <c r="Q76" s="40"/>
    </row>
    <row r="77" spans="1:17" s="21" customFormat="1" ht="14.25" customHeight="1">
      <c r="A77" s="170"/>
      <c r="B77" s="4" t="s">
        <v>382</v>
      </c>
      <c r="C77" s="205" t="s">
        <v>383</v>
      </c>
      <c r="D77" s="129">
        <v>1.02</v>
      </c>
      <c r="E77" s="6" t="s">
        <v>384</v>
      </c>
      <c r="F77" s="647">
        <f t="shared" ref="F77" si="27">ROUND((I76+I77+J76+J77)/2,3)</f>
        <v>1195</v>
      </c>
      <c r="G77" s="646">
        <f t="shared" ref="G77" si="28">ROUND(D77*F77,3)</f>
        <v>1218.9000000000001</v>
      </c>
      <c r="H77" s="456" t="s">
        <v>385</v>
      </c>
      <c r="I77" s="468">
        <v>1220</v>
      </c>
      <c r="J77" s="24"/>
      <c r="K77" s="18"/>
      <c r="L77" s="242"/>
      <c r="M77" s="238"/>
      <c r="O77" s="239"/>
      <c r="Q77" s="40"/>
    </row>
    <row r="78" spans="1:17" s="21" customFormat="1" ht="14.25" customHeight="1">
      <c r="A78" s="241"/>
      <c r="B78" s="204"/>
      <c r="C78" s="247"/>
      <c r="D78" s="246"/>
      <c r="E78" s="185"/>
      <c r="F78" s="227"/>
      <c r="G78" s="648"/>
      <c r="H78" s="187"/>
      <c r="I78" s="385"/>
      <c r="J78" s="267"/>
      <c r="K78" s="386"/>
      <c r="L78" s="242"/>
      <c r="M78" s="238"/>
      <c r="O78" s="108"/>
      <c r="Q78" s="40"/>
    </row>
    <row r="79" spans="1:17" s="21" customFormat="1" ht="14.25" customHeight="1">
      <c r="A79" s="9"/>
      <c r="B79" s="179"/>
      <c r="C79" s="205"/>
      <c r="D79" s="211"/>
      <c r="E79" s="6"/>
      <c r="F79" s="228" t="s">
        <v>57</v>
      </c>
      <c r="G79" s="649">
        <f>SUM(G71,G73,G75,G77)</f>
        <v>1409.9</v>
      </c>
      <c r="H79" s="264"/>
      <c r="I79" s="382"/>
      <c r="J79" s="265"/>
      <c r="K79" s="266"/>
      <c r="L79" s="242"/>
      <c r="M79" s="238"/>
      <c r="O79" s="108"/>
      <c r="Q79" s="40"/>
    </row>
    <row r="80" spans="1:17" s="21" customFormat="1" ht="14.25" customHeight="1">
      <c r="A80" s="172"/>
      <c r="B80" s="204"/>
      <c r="C80" s="203"/>
      <c r="D80" s="210"/>
      <c r="E80" s="3"/>
      <c r="F80" s="244"/>
      <c r="G80" s="650"/>
      <c r="H80" s="187"/>
      <c r="I80" s="385"/>
      <c r="J80" s="267"/>
      <c r="K80" s="386"/>
      <c r="L80" s="242"/>
      <c r="M80" s="238"/>
      <c r="N80" s="111"/>
      <c r="O80" s="108"/>
      <c r="Q80" s="40"/>
    </row>
    <row r="81" spans="1:17" s="21" customFormat="1" ht="14.25" customHeight="1">
      <c r="A81" s="310"/>
      <c r="B81" s="9" t="s">
        <v>85</v>
      </c>
      <c r="C81" s="205"/>
      <c r="D81" s="211"/>
      <c r="E81" s="6"/>
      <c r="F81" s="245" t="s">
        <v>86</v>
      </c>
      <c r="G81" s="520">
        <f>ROUND(G79,2-INT(LOG(ABS(G79))))</f>
        <v>1410</v>
      </c>
      <c r="H81" s="264" t="s">
        <v>392</v>
      </c>
      <c r="I81" s="382"/>
      <c r="J81" s="265"/>
      <c r="K81" s="266"/>
      <c r="L81" s="223"/>
      <c r="M81" s="238"/>
      <c r="O81" s="108"/>
      <c r="Q81" s="40"/>
    </row>
    <row r="82" spans="1:17" s="21" customFormat="1" ht="14.25" customHeight="1">
      <c r="A82" s="236"/>
      <c r="B82" s="204"/>
      <c r="C82" s="203"/>
      <c r="D82" s="210"/>
      <c r="E82" s="3"/>
      <c r="F82" s="244"/>
      <c r="G82" s="357"/>
      <c r="H82" s="187"/>
      <c r="I82" s="276"/>
      <c r="J82" s="181"/>
      <c r="K82" s="198"/>
      <c r="M82" s="39"/>
      <c r="O82" s="108"/>
      <c r="Q82" s="40"/>
    </row>
    <row r="83" spans="1:17" s="21" customFormat="1" ht="14.25" customHeight="1">
      <c r="A83" s="170"/>
      <c r="B83" s="9"/>
      <c r="C83" s="205"/>
      <c r="D83" s="211"/>
      <c r="E83" s="6"/>
      <c r="F83" s="245"/>
      <c r="G83" s="338"/>
      <c r="H83" s="264"/>
      <c r="I83" s="382"/>
      <c r="J83" s="265"/>
      <c r="K83" s="266"/>
      <c r="M83" s="39"/>
      <c r="O83" s="108"/>
      <c r="Q83" s="40"/>
    </row>
    <row r="84" spans="1:17" s="21" customFormat="1" ht="14.25" customHeight="1">
      <c r="A84" s="172"/>
      <c r="B84" s="394" t="s">
        <v>250</v>
      </c>
      <c r="C84" s="204" t="s">
        <v>275</v>
      </c>
      <c r="D84" s="210"/>
      <c r="E84" s="3"/>
      <c r="F84" s="244"/>
      <c r="G84" s="357"/>
      <c r="H84" s="187"/>
      <c r="I84" s="276"/>
      <c r="J84" s="181"/>
      <c r="K84" s="198"/>
      <c r="M84" s="39"/>
      <c r="O84" s="108"/>
      <c r="Q84" s="40"/>
    </row>
    <row r="85" spans="1:17" s="21" customFormat="1" ht="14.25" customHeight="1">
      <c r="A85" s="310" t="s">
        <v>109</v>
      </c>
      <c r="B85" s="292" t="s">
        <v>834</v>
      </c>
      <c r="C85" s="57" t="s">
        <v>248</v>
      </c>
      <c r="D85" s="211"/>
      <c r="E85" s="6"/>
      <c r="F85" s="245"/>
      <c r="G85" s="520"/>
      <c r="H85" s="264"/>
      <c r="I85" s="382"/>
      <c r="J85" s="265"/>
      <c r="K85" s="266"/>
      <c r="M85" s="39"/>
      <c r="O85" s="108"/>
      <c r="Q85" s="40"/>
    </row>
    <row r="86" spans="1:17" s="21" customFormat="1" ht="14.25" customHeight="1">
      <c r="A86" s="236"/>
      <c r="B86" s="183"/>
      <c r="C86" s="254" t="s">
        <v>661</v>
      </c>
      <c r="D86" s="175" t="s">
        <v>639</v>
      </c>
      <c r="E86" s="3"/>
      <c r="F86" s="222"/>
      <c r="G86" s="648"/>
      <c r="H86" s="659"/>
      <c r="I86" s="660"/>
      <c r="J86" s="219"/>
      <c r="K86" s="384"/>
      <c r="M86" s="39"/>
      <c r="O86" s="108"/>
      <c r="Q86" s="40"/>
    </row>
    <row r="87" spans="1:17" s="21" customFormat="1" ht="14.25" customHeight="1">
      <c r="A87" s="170"/>
      <c r="B87" s="4" t="s">
        <v>637</v>
      </c>
      <c r="C87" s="5" t="s">
        <v>638</v>
      </c>
      <c r="D87" s="129">
        <v>0.66417000000000004</v>
      </c>
      <c r="E87" s="6" t="s">
        <v>496</v>
      </c>
      <c r="F87" s="647">
        <f t="shared" ref="F87" si="29">ROUND((I86+I87+J86+J87)/1,3)</f>
        <v>1320</v>
      </c>
      <c r="G87" s="649">
        <f>ROUND(D87*F87,3)</f>
        <v>876.7</v>
      </c>
      <c r="H87" s="456" t="s">
        <v>640</v>
      </c>
      <c r="I87" s="527">
        <v>1320</v>
      </c>
      <c r="J87" s="15"/>
      <c r="K87" s="98"/>
      <c r="M87" s="39"/>
      <c r="O87" s="108"/>
      <c r="Q87" s="40"/>
    </row>
    <row r="88" spans="1:17" s="21" customFormat="1" ht="14.25" customHeight="1">
      <c r="A88" s="191"/>
      <c r="B88" s="192" t="s">
        <v>633</v>
      </c>
      <c r="C88" s="192" t="s">
        <v>634</v>
      </c>
      <c r="D88" s="210" t="s">
        <v>961</v>
      </c>
      <c r="E88" s="3"/>
      <c r="F88" s="222"/>
      <c r="G88" s="661"/>
      <c r="H88" s="478"/>
      <c r="I88" s="463"/>
      <c r="J88" s="181"/>
      <c r="K88" s="198"/>
      <c r="M88" s="39"/>
      <c r="O88" s="108"/>
      <c r="Q88" s="40"/>
    </row>
    <row r="89" spans="1:17" s="21" customFormat="1" ht="14.25" customHeight="1">
      <c r="A89" s="45"/>
      <c r="B89" s="46" t="s">
        <v>635</v>
      </c>
      <c r="C89" s="46" t="s">
        <v>636</v>
      </c>
      <c r="D89" s="129">
        <v>1.01</v>
      </c>
      <c r="E89" s="6" t="s">
        <v>4</v>
      </c>
      <c r="F89" s="647">
        <f t="shared" ref="F89" si="30">ROUND((I88+I89+J88+J89)/1,3)</f>
        <v>770</v>
      </c>
      <c r="G89" s="646">
        <f t="shared" ref="G89" si="31">ROUND(D89*F89,3)</f>
        <v>777.7</v>
      </c>
      <c r="H89" s="456" t="s">
        <v>403</v>
      </c>
      <c r="I89" s="468">
        <v>770</v>
      </c>
      <c r="J89" s="24"/>
      <c r="K89" s="18"/>
      <c r="M89" s="39"/>
      <c r="O89" s="108"/>
      <c r="Q89" s="40"/>
    </row>
    <row r="90" spans="1:17" s="21" customFormat="1" ht="14.25" customHeight="1">
      <c r="A90" s="241"/>
      <c r="B90" s="204"/>
      <c r="C90" s="203"/>
      <c r="D90" s="210"/>
      <c r="E90" s="3"/>
      <c r="F90" s="227"/>
      <c r="G90" s="653"/>
      <c r="H90" s="187"/>
      <c r="I90" s="385"/>
      <c r="J90" s="267"/>
      <c r="K90" s="386"/>
      <c r="M90" s="39"/>
      <c r="O90" s="108"/>
      <c r="Q90" s="40"/>
    </row>
    <row r="91" spans="1:17" s="21" customFormat="1" ht="14.25" customHeight="1">
      <c r="A91" s="9"/>
      <c r="B91" s="179"/>
      <c r="C91" s="205"/>
      <c r="D91" s="211"/>
      <c r="E91" s="6"/>
      <c r="F91" s="228" t="s">
        <v>57</v>
      </c>
      <c r="G91" s="653">
        <f>SUM(G83,G85,G87,G89)</f>
        <v>1654.4</v>
      </c>
      <c r="H91" s="264"/>
      <c r="I91" s="382"/>
      <c r="J91" s="265"/>
      <c r="K91" s="266"/>
      <c r="M91" s="39"/>
      <c r="O91" s="108"/>
      <c r="Q91" s="40"/>
    </row>
    <row r="92" spans="1:17" s="21" customFormat="1" ht="14.25" customHeight="1">
      <c r="A92" s="172"/>
      <c r="B92" s="204"/>
      <c r="C92" s="203"/>
      <c r="D92" s="210"/>
      <c r="E92" s="3"/>
      <c r="F92" s="244"/>
      <c r="G92" s="650"/>
      <c r="H92" s="187"/>
      <c r="I92" s="385"/>
      <c r="J92" s="267"/>
      <c r="K92" s="386"/>
      <c r="M92" s="39"/>
      <c r="O92" s="108"/>
      <c r="Q92" s="40"/>
    </row>
    <row r="93" spans="1:17" s="21" customFormat="1" ht="14.25" customHeight="1">
      <c r="A93" s="310"/>
      <c r="B93" s="9" t="s">
        <v>85</v>
      </c>
      <c r="C93" s="205"/>
      <c r="D93" s="211"/>
      <c r="E93" s="6"/>
      <c r="F93" s="245" t="s">
        <v>86</v>
      </c>
      <c r="G93" s="520">
        <f>ROUND(G91,2-INT(LOG(ABS(G91))))</f>
        <v>1650</v>
      </c>
      <c r="H93" s="264" t="s">
        <v>94</v>
      </c>
      <c r="I93" s="382"/>
      <c r="J93" s="265"/>
      <c r="K93" s="266"/>
      <c r="M93" s="39"/>
      <c r="O93" s="108"/>
      <c r="Q93" s="40"/>
    </row>
    <row r="94" spans="1:17" s="21" customFormat="1" ht="14.25" customHeight="1">
      <c r="A94" s="236"/>
      <c r="B94" s="183"/>
      <c r="C94" s="203"/>
      <c r="D94" s="294"/>
      <c r="E94" s="3"/>
      <c r="F94" s="326"/>
      <c r="G94" s="661"/>
      <c r="H94" s="180"/>
      <c r="I94" s="276"/>
      <c r="J94" s="181"/>
      <c r="K94" s="377"/>
      <c r="M94" s="39"/>
      <c r="O94" s="108"/>
      <c r="Q94" s="40"/>
    </row>
    <row r="95" spans="1:17" s="21" customFormat="1" ht="14.25" customHeight="1">
      <c r="A95" s="170"/>
      <c r="B95" s="4"/>
      <c r="C95" s="205"/>
      <c r="D95" s="129"/>
      <c r="E95" s="6"/>
      <c r="F95" s="327"/>
      <c r="G95" s="646"/>
      <c r="H95" s="50"/>
      <c r="I95" s="118"/>
      <c r="J95" s="378"/>
      <c r="K95" s="379"/>
      <c r="M95" s="39"/>
      <c r="O95" s="108"/>
      <c r="Q95" s="40"/>
    </row>
    <row r="96" spans="1:17" s="21" customFormat="1" ht="14.25" customHeight="1">
      <c r="A96" s="172"/>
      <c r="B96" s="395" t="s">
        <v>966</v>
      </c>
      <c r="C96" s="79" t="s">
        <v>273</v>
      </c>
      <c r="D96" s="390"/>
      <c r="E96" s="3"/>
      <c r="F96" s="391"/>
      <c r="G96" s="189"/>
      <c r="H96" s="180"/>
      <c r="I96" s="276"/>
      <c r="J96" s="181"/>
      <c r="K96" s="198"/>
      <c r="L96" s="242"/>
      <c r="M96" s="238"/>
      <c r="O96" s="108"/>
      <c r="Q96" s="40"/>
    </row>
    <row r="97" spans="1:17" s="21" customFormat="1" ht="14.25" customHeight="1">
      <c r="A97" s="310" t="s">
        <v>110</v>
      </c>
      <c r="B97" s="131" t="s">
        <v>834</v>
      </c>
      <c r="C97" s="46" t="s">
        <v>253</v>
      </c>
      <c r="D97" s="393"/>
      <c r="E97" s="205" t="s">
        <v>641</v>
      </c>
      <c r="F97" s="66"/>
      <c r="G97" s="61"/>
      <c r="H97" s="67"/>
      <c r="I97" s="118"/>
      <c r="J97" s="24"/>
      <c r="K97" s="18"/>
      <c r="L97" s="223"/>
      <c r="M97" s="238"/>
      <c r="O97" s="108"/>
      <c r="Q97" s="40"/>
    </row>
    <row r="98" spans="1:17" s="21" customFormat="1" ht="14.25" customHeight="1">
      <c r="A98" s="236"/>
      <c r="B98" s="183"/>
      <c r="C98" s="254" t="s">
        <v>652</v>
      </c>
      <c r="D98" s="175"/>
      <c r="E98" s="3"/>
      <c r="F98" s="222"/>
      <c r="G98" s="648"/>
      <c r="H98" s="659"/>
      <c r="I98" s="660"/>
      <c r="J98" s="219"/>
      <c r="K98" s="384"/>
      <c r="L98" s="223"/>
      <c r="M98" s="224"/>
      <c r="N98" s="224"/>
      <c r="O98" s="108"/>
      <c r="Q98" s="40"/>
    </row>
    <row r="99" spans="1:17" s="21" customFormat="1" ht="14.25" customHeight="1">
      <c r="A99" s="170"/>
      <c r="B99" s="4" t="s">
        <v>651</v>
      </c>
      <c r="C99" s="5" t="s">
        <v>653</v>
      </c>
      <c r="D99" s="129">
        <v>2.1600000000000001E-2</v>
      </c>
      <c r="E99" s="6" t="s">
        <v>3</v>
      </c>
      <c r="F99" s="647">
        <f t="shared" ref="F99" si="32">ROUND((I98+I99+J98+J99)/1,3)</f>
        <v>54000</v>
      </c>
      <c r="G99" s="649">
        <f>ROUND(D99*F99,3)</f>
        <v>1166.4000000000001</v>
      </c>
      <c r="H99" s="456" t="s">
        <v>642</v>
      </c>
      <c r="I99" s="527">
        <v>54000</v>
      </c>
      <c r="J99" s="15"/>
      <c r="K99" s="98"/>
      <c r="L99" s="223"/>
      <c r="M99" s="293"/>
      <c r="N99" s="293"/>
      <c r="O99" s="108"/>
      <c r="Q99" s="40"/>
    </row>
    <row r="100" spans="1:17" s="21" customFormat="1" ht="14.25" customHeight="1">
      <c r="A100" s="236"/>
      <c r="B100" s="183"/>
      <c r="C100" s="2" t="s">
        <v>643</v>
      </c>
      <c r="D100" s="210"/>
      <c r="E100" s="3"/>
      <c r="F100" s="504"/>
      <c r="G100" s="648"/>
      <c r="H100" s="659" t="s">
        <v>644</v>
      </c>
      <c r="I100" s="660">
        <v>205</v>
      </c>
      <c r="J100" s="219"/>
      <c r="K100" s="384"/>
      <c r="L100" s="223"/>
      <c r="M100" s="224"/>
      <c r="N100" s="224"/>
      <c r="O100" s="108"/>
      <c r="Q100" s="40"/>
    </row>
    <row r="101" spans="1:17" s="21" customFormat="1" ht="14.25" customHeight="1">
      <c r="A101" s="170"/>
      <c r="B101" s="4" t="s">
        <v>645</v>
      </c>
      <c r="C101" s="5" t="s">
        <v>646</v>
      </c>
      <c r="D101" s="211">
        <v>0.05</v>
      </c>
      <c r="E101" s="6" t="s">
        <v>647</v>
      </c>
      <c r="F101" s="645">
        <f t="shared" ref="F101" si="33">ROUND((I100+I101+J100+J101)/2,3)</f>
        <v>210</v>
      </c>
      <c r="G101" s="649">
        <f t="shared" ref="G101" si="34">ROUND(D101*F101,3)</f>
        <v>10.5</v>
      </c>
      <c r="H101" s="456" t="s">
        <v>648</v>
      </c>
      <c r="I101" s="527">
        <v>215</v>
      </c>
      <c r="J101" s="15"/>
      <c r="K101" s="98"/>
      <c r="L101" s="223"/>
      <c r="M101" s="293"/>
      <c r="N101" s="293"/>
      <c r="O101" s="108"/>
      <c r="Q101" s="40"/>
    </row>
    <row r="102" spans="1:17" s="21" customFormat="1" ht="14.25" customHeight="1">
      <c r="A102" s="241"/>
      <c r="B102" s="183"/>
      <c r="C102" s="2"/>
      <c r="D102" s="664" t="s">
        <v>963</v>
      </c>
      <c r="E102" s="3"/>
      <c r="F102" s="227"/>
      <c r="G102" s="311"/>
      <c r="H102" s="478" t="s">
        <v>965</v>
      </c>
      <c r="I102" s="276"/>
      <c r="J102" s="181"/>
      <c r="K102" s="198"/>
      <c r="L102" s="223"/>
      <c r="M102" s="224"/>
      <c r="N102" s="224"/>
      <c r="O102" s="108"/>
      <c r="Q102" s="40"/>
    </row>
    <row r="103" spans="1:17" s="21" customFormat="1" ht="14.25" customHeight="1">
      <c r="A103" s="9"/>
      <c r="B103" s="4" t="s">
        <v>649</v>
      </c>
      <c r="C103" s="5"/>
      <c r="D103" s="663">
        <v>6.1199999999999997E-2</v>
      </c>
      <c r="E103" s="6" t="s">
        <v>605</v>
      </c>
      <c r="F103" s="662">
        <v>30300</v>
      </c>
      <c r="G103" s="646">
        <f>ROUND(D103*F103,3)</f>
        <v>1854.36</v>
      </c>
      <c r="H103" s="456" t="s">
        <v>606</v>
      </c>
      <c r="I103" s="118"/>
      <c r="J103" s="24"/>
      <c r="K103" s="18"/>
      <c r="L103" s="223"/>
      <c r="M103" s="293"/>
      <c r="N103" s="293"/>
      <c r="O103" s="108"/>
      <c r="Q103" s="40"/>
    </row>
    <row r="104" spans="1:17" s="21" customFormat="1" ht="14.25" customHeight="1">
      <c r="A104" s="241"/>
      <c r="B104" s="183"/>
      <c r="C104" s="2"/>
      <c r="D104" s="664" t="s">
        <v>964</v>
      </c>
      <c r="E104" s="3"/>
      <c r="F104" s="611"/>
      <c r="G104" s="648"/>
      <c r="H104" s="478" t="s">
        <v>965</v>
      </c>
      <c r="I104" s="463"/>
      <c r="J104" s="464"/>
      <c r="K104" s="499"/>
      <c r="L104" s="223"/>
      <c r="M104" s="224"/>
      <c r="N104" s="224"/>
      <c r="O104" s="108"/>
      <c r="Q104" s="40"/>
    </row>
    <row r="105" spans="1:17" s="21" customFormat="1" ht="14.25" customHeight="1">
      <c r="A105" s="9"/>
      <c r="B105" s="4" t="s">
        <v>604</v>
      </c>
      <c r="C105" s="5"/>
      <c r="D105" s="663">
        <v>8.1600000000000006E-3</v>
      </c>
      <c r="E105" s="6" t="s">
        <v>605</v>
      </c>
      <c r="F105" s="662">
        <v>26400</v>
      </c>
      <c r="G105" s="646">
        <f>ROUND(D105*F105,3)</f>
        <v>215.42</v>
      </c>
      <c r="H105" s="456" t="s">
        <v>606</v>
      </c>
      <c r="I105" s="468"/>
      <c r="J105" s="469"/>
      <c r="K105" s="475"/>
      <c r="L105" s="223"/>
      <c r="M105" s="224"/>
      <c r="N105" s="224"/>
      <c r="O105" s="108"/>
      <c r="Q105" s="40"/>
    </row>
    <row r="106" spans="1:17" s="21" customFormat="1" ht="14.25" customHeight="1">
      <c r="A106" s="241"/>
      <c r="B106" s="183"/>
      <c r="C106" s="203" t="s">
        <v>623</v>
      </c>
      <c r="D106" s="175"/>
      <c r="E106" s="3"/>
      <c r="F106" s="611"/>
      <c r="G106" s="648"/>
      <c r="H106" s="483"/>
      <c r="I106" s="665"/>
      <c r="J106" s="666"/>
      <c r="K106" s="667"/>
      <c r="L106" s="223"/>
      <c r="M106" s="224"/>
      <c r="N106" s="224"/>
      <c r="O106" s="108"/>
      <c r="Q106" s="40"/>
    </row>
    <row r="107" spans="1:17" s="21" customFormat="1" ht="14.25" customHeight="1">
      <c r="A107" s="9"/>
      <c r="B107" s="4" t="s">
        <v>650</v>
      </c>
      <c r="C107" s="205" t="s">
        <v>624</v>
      </c>
      <c r="D107" s="668">
        <v>0.26</v>
      </c>
      <c r="E107" s="6" t="s">
        <v>84</v>
      </c>
      <c r="F107" s="662">
        <f>SUM(G103+G105)</f>
        <v>2069.7800000000002</v>
      </c>
      <c r="G107" s="649">
        <f>ROUND(D107*F107,3)</f>
        <v>538.14</v>
      </c>
      <c r="H107" s="483"/>
      <c r="I107" s="665"/>
      <c r="J107" s="666"/>
      <c r="K107" s="667"/>
      <c r="L107" s="223"/>
      <c r="M107" s="224"/>
      <c r="N107" s="224"/>
      <c r="O107" s="108"/>
      <c r="Q107" s="40"/>
    </row>
    <row r="108" spans="1:17" s="21" customFormat="1" ht="14.25" customHeight="1">
      <c r="A108" s="172"/>
      <c r="B108" s="204"/>
      <c r="C108" s="203"/>
      <c r="D108" s="210"/>
      <c r="E108" s="3"/>
      <c r="F108" s="227"/>
      <c r="G108" s="339"/>
      <c r="H108" s="187"/>
      <c r="I108" s="385"/>
      <c r="J108" s="267"/>
      <c r="K108" s="386"/>
      <c r="L108" s="242"/>
      <c r="M108" s="238"/>
      <c r="O108" s="108"/>
      <c r="Q108" s="40"/>
    </row>
    <row r="109" spans="1:17" s="21" customFormat="1" ht="14.25" customHeight="1">
      <c r="A109" s="310"/>
      <c r="B109" s="179"/>
      <c r="C109" s="205"/>
      <c r="D109" s="211"/>
      <c r="E109" s="6"/>
      <c r="F109" s="228" t="s">
        <v>57</v>
      </c>
      <c r="G109" s="653">
        <f>SUM(G99+G101+G103+G105+G107)</f>
        <v>3784.82</v>
      </c>
      <c r="H109" s="264"/>
      <c r="I109" s="382"/>
      <c r="J109" s="265"/>
      <c r="K109" s="266"/>
      <c r="L109" s="242"/>
      <c r="M109" s="238"/>
      <c r="O109" s="108"/>
      <c r="Q109" s="40"/>
    </row>
    <row r="110" spans="1:17" s="21" customFormat="1" ht="14.25" customHeight="1">
      <c r="A110" s="172"/>
      <c r="B110" s="204"/>
      <c r="C110" s="203"/>
      <c r="D110" s="210"/>
      <c r="E110" s="3"/>
      <c r="F110" s="244"/>
      <c r="G110" s="650"/>
      <c r="H110" s="187"/>
      <c r="I110" s="385"/>
      <c r="J110" s="267"/>
      <c r="K110" s="386"/>
      <c r="L110" s="242"/>
      <c r="M110" s="238"/>
      <c r="O110" s="108"/>
      <c r="Q110" s="40"/>
    </row>
    <row r="111" spans="1:17" s="21" customFormat="1" ht="14.25" customHeight="1">
      <c r="A111" s="310"/>
      <c r="B111" s="9" t="s">
        <v>85</v>
      </c>
      <c r="C111" s="205"/>
      <c r="D111" s="211"/>
      <c r="E111" s="6"/>
      <c r="F111" s="245" t="s">
        <v>86</v>
      </c>
      <c r="G111" s="520">
        <f>ROUND(G109,2-INT(LOG(ABS(G109))))</f>
        <v>3780</v>
      </c>
      <c r="H111" s="264" t="s">
        <v>94</v>
      </c>
      <c r="I111" s="382"/>
      <c r="J111" s="265"/>
      <c r="K111" s="266"/>
      <c r="L111" s="277"/>
      <c r="M111" s="238"/>
      <c r="O111" s="108"/>
      <c r="Q111" s="40"/>
    </row>
    <row r="112" spans="1:17" s="21" customFormat="1" ht="14.25" customHeight="1">
      <c r="A112" s="295"/>
      <c r="B112" s="182"/>
      <c r="C112" s="182"/>
      <c r="D112" s="419"/>
      <c r="E112" s="194"/>
      <c r="F112" s="222"/>
      <c r="G112" s="505"/>
      <c r="H112" s="180"/>
      <c r="I112" s="268"/>
      <c r="J112" s="181"/>
      <c r="K112" s="190"/>
      <c r="L112" s="242"/>
      <c r="M112" s="238"/>
      <c r="O112" s="108"/>
      <c r="Q112" s="40"/>
    </row>
    <row r="113" spans="1:17" s="21" customFormat="1" ht="14.25" customHeight="1">
      <c r="A113" s="86"/>
      <c r="B113" s="292"/>
      <c r="C113" s="205"/>
      <c r="D113" s="309"/>
      <c r="E113" s="48"/>
      <c r="F113" s="225"/>
      <c r="G113" s="299"/>
      <c r="H113" s="50"/>
      <c r="I113" s="125"/>
      <c r="J113" s="24"/>
      <c r="K113" s="162"/>
      <c r="L113" s="277"/>
      <c r="M113" s="238"/>
      <c r="O113" s="108"/>
      <c r="Q113" s="40"/>
    </row>
    <row r="114" spans="1:17" s="21" customFormat="1" ht="14.25" customHeight="1">
      <c r="A114" s="172"/>
      <c r="B114" s="1" t="s">
        <v>780</v>
      </c>
      <c r="C114" s="203" t="s">
        <v>269</v>
      </c>
      <c r="D114" s="246"/>
      <c r="E114" s="185"/>
      <c r="F114" s="227"/>
      <c r="G114" s="333"/>
      <c r="H114" s="187"/>
      <c r="I114" s="350"/>
      <c r="J114" s="376"/>
      <c r="K114" s="303"/>
      <c r="L114" s="242"/>
      <c r="M114" s="238"/>
      <c r="O114" s="108"/>
      <c r="Q114" s="40"/>
    </row>
    <row r="115" spans="1:17" s="21" customFormat="1" ht="14.25" customHeight="1">
      <c r="A115" s="310" t="s">
        <v>111</v>
      </c>
      <c r="B115" s="4" t="s">
        <v>830</v>
      </c>
      <c r="C115" s="205" t="s">
        <v>781</v>
      </c>
      <c r="D115" s="211"/>
      <c r="E115" s="6"/>
      <c r="F115" s="243"/>
      <c r="G115" s="332"/>
      <c r="H115" s="50"/>
      <c r="I115" s="118"/>
      <c r="J115" s="348"/>
      <c r="K115" s="18"/>
      <c r="L115" s="277"/>
      <c r="M115" s="238"/>
      <c r="O115" s="108"/>
      <c r="Q115" s="40"/>
    </row>
    <row r="116" spans="1:17" s="21" customFormat="1" ht="14.25" customHeight="1">
      <c r="A116" s="236"/>
      <c r="B116" s="183"/>
      <c r="C116" s="254" t="s">
        <v>652</v>
      </c>
      <c r="D116" s="175" t="s">
        <v>967</v>
      </c>
      <c r="E116" s="3"/>
      <c r="F116" s="222"/>
      <c r="G116" s="333"/>
      <c r="H116" s="387"/>
      <c r="I116" s="253"/>
      <c r="J116" s="219"/>
      <c r="K116" s="384"/>
      <c r="L116" s="242"/>
      <c r="M116" s="238"/>
      <c r="O116" s="108"/>
      <c r="Q116" s="40"/>
    </row>
    <row r="117" spans="1:17" s="21" customFormat="1" ht="14.25" customHeight="1">
      <c r="A117" s="86"/>
      <c r="B117" s="4" t="s">
        <v>651</v>
      </c>
      <c r="C117" s="5" t="s">
        <v>654</v>
      </c>
      <c r="D117" s="129">
        <v>4.6800000000000001E-3</v>
      </c>
      <c r="E117" s="6" t="s">
        <v>3</v>
      </c>
      <c r="F117" s="647">
        <f t="shared" ref="F117" si="35">ROUND((I116+I117+J116+J117)/1,3)</f>
        <v>54000</v>
      </c>
      <c r="G117" s="649">
        <f>ROUND(D117*F117,3)</f>
        <v>252.72</v>
      </c>
      <c r="H117" s="456" t="s">
        <v>642</v>
      </c>
      <c r="I117" s="527">
        <v>54000</v>
      </c>
      <c r="J117" s="15"/>
      <c r="K117" s="98"/>
      <c r="L117" s="242"/>
      <c r="M117" s="238"/>
      <c r="O117" s="108"/>
      <c r="Q117" s="40"/>
    </row>
    <row r="118" spans="1:17" s="21" customFormat="1" ht="14.25" customHeight="1">
      <c r="A118" s="295"/>
      <c r="B118" s="7"/>
      <c r="C118" s="203"/>
      <c r="D118" s="175" t="s">
        <v>1047</v>
      </c>
      <c r="E118" s="185"/>
      <c r="F118" s="227"/>
      <c r="G118" s="669"/>
      <c r="H118" s="478" t="s">
        <v>968</v>
      </c>
      <c r="I118" s="463">
        <v>679342</v>
      </c>
      <c r="J118" s="188"/>
      <c r="K118" s="406"/>
      <c r="L118" s="242"/>
      <c r="M118" s="238"/>
      <c r="O118" s="108"/>
      <c r="Q118" s="40"/>
    </row>
    <row r="119" spans="1:17" s="21" customFormat="1" ht="14.25" customHeight="1">
      <c r="A119" s="86"/>
      <c r="B119" s="4" t="s">
        <v>655</v>
      </c>
      <c r="C119" s="205" t="s">
        <v>656</v>
      </c>
      <c r="D119" s="129">
        <v>4.7699999999999999E-3</v>
      </c>
      <c r="E119" s="6" t="s">
        <v>3</v>
      </c>
      <c r="F119" s="645">
        <f t="shared" ref="F119" si="36">ROUND((I118+I119+J118+J119)/1,3)</f>
        <v>679342</v>
      </c>
      <c r="G119" s="646">
        <f t="shared" ref="G119" si="37">ROUND(D119*F119,3)</f>
        <v>3240.46</v>
      </c>
      <c r="H119" s="456"/>
      <c r="I119" s="468"/>
      <c r="J119" s="15"/>
      <c r="K119" s="16"/>
      <c r="L119" s="242"/>
      <c r="M119" s="238"/>
      <c r="O119" s="108"/>
      <c r="Q119" s="40"/>
    </row>
    <row r="120" spans="1:17" s="21" customFormat="1" ht="14.25" customHeight="1">
      <c r="A120" s="295"/>
      <c r="B120" s="204"/>
      <c r="C120" s="203"/>
      <c r="D120" s="210"/>
      <c r="E120" s="3"/>
      <c r="F120" s="227"/>
      <c r="G120" s="653"/>
      <c r="H120" s="478"/>
      <c r="I120" s="652"/>
      <c r="J120" s="267"/>
      <c r="K120" s="386"/>
      <c r="L120" s="242"/>
      <c r="M120" s="238"/>
      <c r="O120" s="239"/>
      <c r="Q120" s="40"/>
    </row>
    <row r="121" spans="1:17" s="21" customFormat="1" ht="14.25" customHeight="1">
      <c r="A121" s="86"/>
      <c r="B121" s="179"/>
      <c r="C121" s="205"/>
      <c r="D121" s="211"/>
      <c r="E121" s="6"/>
      <c r="F121" s="228" t="s">
        <v>57</v>
      </c>
      <c r="G121" s="653">
        <f>SUM(G115,G117,G119)</f>
        <v>3493.18</v>
      </c>
      <c r="H121" s="620"/>
      <c r="I121" s="658"/>
      <c r="J121" s="265"/>
      <c r="K121" s="266"/>
      <c r="L121" s="242"/>
      <c r="M121" s="238"/>
      <c r="O121" s="239"/>
      <c r="Q121" s="40"/>
    </row>
    <row r="122" spans="1:17" s="21" customFormat="1" ht="14.25" customHeight="1">
      <c r="A122" s="172"/>
      <c r="B122" s="204"/>
      <c r="C122" s="203"/>
      <c r="D122" s="210"/>
      <c r="E122" s="3"/>
      <c r="F122" s="244"/>
      <c r="G122" s="357"/>
      <c r="H122" s="187"/>
      <c r="I122" s="385"/>
      <c r="J122" s="267"/>
      <c r="K122" s="386"/>
      <c r="L122" s="242"/>
      <c r="M122" s="238"/>
      <c r="O122" s="239"/>
      <c r="Q122" s="40"/>
    </row>
    <row r="123" spans="1:17" s="21" customFormat="1" ht="14.25" customHeight="1">
      <c r="A123" s="310"/>
      <c r="B123" s="9" t="s">
        <v>85</v>
      </c>
      <c r="C123" s="205"/>
      <c r="D123" s="211"/>
      <c r="E123" s="6"/>
      <c r="F123" s="245" t="s">
        <v>86</v>
      </c>
      <c r="G123" s="520">
        <f>ROUND(G121,2-INT(LOG(ABS(G121))))</f>
        <v>3490</v>
      </c>
      <c r="H123" s="264" t="s">
        <v>400</v>
      </c>
      <c r="I123" s="382"/>
      <c r="J123" s="265"/>
      <c r="K123" s="266"/>
      <c r="L123" s="242"/>
      <c r="M123" s="238"/>
      <c r="O123" s="239"/>
      <c r="Q123" s="40"/>
    </row>
    <row r="124" spans="1:17" s="21" customFormat="1" ht="14.25" customHeight="1">
      <c r="A124" s="295"/>
      <c r="B124" s="183"/>
      <c r="C124" s="203"/>
      <c r="D124" s="294"/>
      <c r="E124" s="3"/>
      <c r="F124" s="326"/>
      <c r="G124" s="316"/>
      <c r="H124" s="180"/>
      <c r="I124" s="276"/>
      <c r="J124" s="181"/>
      <c r="K124" s="377"/>
      <c r="L124" s="242"/>
      <c r="M124" s="238"/>
      <c r="O124" s="239"/>
      <c r="Q124" s="40"/>
    </row>
    <row r="125" spans="1:17" s="21" customFormat="1" ht="14.25" customHeight="1">
      <c r="A125" s="86"/>
      <c r="B125" s="4"/>
      <c r="C125" s="205"/>
      <c r="D125" s="129"/>
      <c r="E125" s="6"/>
      <c r="F125" s="327"/>
      <c r="G125" s="312"/>
      <c r="H125" s="50"/>
      <c r="I125" s="118"/>
      <c r="J125" s="378"/>
      <c r="K125" s="379"/>
      <c r="L125" s="242"/>
      <c r="M125" s="238"/>
      <c r="O125" s="239"/>
      <c r="Q125" s="40"/>
    </row>
    <row r="126" spans="1:17" s="21" customFormat="1" ht="14.25" customHeight="1">
      <c r="A126" s="172"/>
      <c r="B126" s="1" t="s">
        <v>780</v>
      </c>
      <c r="C126" s="203" t="s">
        <v>269</v>
      </c>
      <c r="D126" s="246"/>
      <c r="E126" s="185"/>
      <c r="F126" s="227"/>
      <c r="G126" s="333"/>
      <c r="H126" s="187"/>
      <c r="I126" s="350"/>
      <c r="J126" s="376"/>
      <c r="K126" s="303"/>
      <c r="L126" s="320"/>
      <c r="M126" s="320"/>
      <c r="O126" s="239"/>
      <c r="Q126" s="40"/>
    </row>
    <row r="127" spans="1:17" s="21" customFormat="1" ht="14.25" customHeight="1">
      <c r="A127" s="310" t="s">
        <v>112</v>
      </c>
      <c r="B127" s="4" t="s">
        <v>831</v>
      </c>
      <c r="C127" s="205" t="s">
        <v>782</v>
      </c>
      <c r="D127" s="211"/>
      <c r="E127" s="6"/>
      <c r="F127" s="243"/>
      <c r="G127" s="332"/>
      <c r="H127" s="50"/>
      <c r="I127" s="118"/>
      <c r="J127" s="348"/>
      <c r="K127" s="18"/>
      <c r="L127" s="320"/>
      <c r="M127" s="320"/>
      <c r="O127" s="239"/>
      <c r="Q127" s="40"/>
    </row>
    <row r="128" spans="1:17" s="21" customFormat="1" ht="14.25" customHeight="1">
      <c r="A128" s="236"/>
      <c r="B128" s="183"/>
      <c r="C128" s="254" t="s">
        <v>652</v>
      </c>
      <c r="D128" s="175" t="s">
        <v>969</v>
      </c>
      <c r="E128" s="3"/>
      <c r="F128" s="222"/>
      <c r="G128" s="333"/>
      <c r="H128" s="387"/>
      <c r="I128" s="253"/>
      <c r="J128" s="219"/>
      <c r="K128" s="384"/>
      <c r="L128" s="323"/>
      <c r="M128" s="323"/>
      <c r="O128" s="239"/>
      <c r="Q128" s="40"/>
    </row>
    <row r="129" spans="1:17" s="21" customFormat="1" ht="14.25" customHeight="1">
      <c r="A129" s="86"/>
      <c r="B129" s="4" t="s">
        <v>651</v>
      </c>
      <c r="C129" s="5" t="s">
        <v>654</v>
      </c>
      <c r="D129" s="129">
        <v>6.9300000000000004E-3</v>
      </c>
      <c r="E129" s="6" t="s">
        <v>3</v>
      </c>
      <c r="F129" s="647">
        <f t="shared" ref="F129" si="38">ROUND((I128+I129+J128+J129)/1,3)</f>
        <v>54000</v>
      </c>
      <c r="G129" s="649">
        <f>ROUND(D129*F129,3)</f>
        <v>374.22</v>
      </c>
      <c r="H129" s="456" t="s">
        <v>642</v>
      </c>
      <c r="I129" s="527">
        <v>54000</v>
      </c>
      <c r="J129" s="458"/>
      <c r="K129" s="459"/>
      <c r="L129" s="323"/>
      <c r="M129" s="323"/>
      <c r="O129" s="239"/>
      <c r="Q129" s="40"/>
    </row>
    <row r="130" spans="1:17" s="21" customFormat="1" ht="14.25" customHeight="1">
      <c r="A130" s="295"/>
      <c r="B130" s="7"/>
      <c r="C130" s="203"/>
      <c r="D130" s="175" t="s">
        <v>1048</v>
      </c>
      <c r="E130" s="185"/>
      <c r="F130" s="227"/>
      <c r="G130" s="669"/>
      <c r="H130" s="478" t="s">
        <v>968</v>
      </c>
      <c r="I130" s="463">
        <v>679342</v>
      </c>
      <c r="J130" s="472"/>
      <c r="K130" s="670"/>
      <c r="L130" s="320"/>
      <c r="M130" s="320"/>
      <c r="O130" s="239"/>
      <c r="Q130" s="40"/>
    </row>
    <row r="131" spans="1:17" s="21" customFormat="1" ht="14.25" customHeight="1">
      <c r="A131" s="86"/>
      <c r="B131" s="4" t="s">
        <v>655</v>
      </c>
      <c r="C131" s="205" t="s">
        <v>656</v>
      </c>
      <c r="D131" s="129">
        <v>7.0699999999999999E-3</v>
      </c>
      <c r="E131" s="6" t="s">
        <v>3</v>
      </c>
      <c r="F131" s="645">
        <f t="shared" ref="F131" si="39">ROUND((I130+I131+J130+J131)/1,3)</f>
        <v>679342</v>
      </c>
      <c r="G131" s="646">
        <f t="shared" ref="G131" si="40">ROUND(D131*F131,3)</f>
        <v>4802.95</v>
      </c>
      <c r="H131" s="456"/>
      <c r="I131" s="468"/>
      <c r="J131" s="458"/>
      <c r="K131" s="584"/>
      <c r="L131" s="320"/>
      <c r="M131" s="320"/>
      <c r="O131" s="239"/>
      <c r="Q131" s="40"/>
    </row>
    <row r="132" spans="1:17" s="21" customFormat="1" ht="14.25" customHeight="1">
      <c r="A132" s="295"/>
      <c r="B132" s="204"/>
      <c r="C132" s="203"/>
      <c r="D132" s="210"/>
      <c r="E132" s="3"/>
      <c r="F132" s="227"/>
      <c r="G132" s="653"/>
      <c r="H132" s="478"/>
      <c r="I132" s="652"/>
      <c r="J132" s="580"/>
      <c r="K132" s="671"/>
      <c r="M132" s="302"/>
      <c r="O132" s="239"/>
      <c r="Q132" s="40"/>
    </row>
    <row r="133" spans="1:17" s="21" customFormat="1" ht="14.25" customHeight="1">
      <c r="A133" s="86"/>
      <c r="B133" s="179"/>
      <c r="C133" s="205"/>
      <c r="D133" s="211"/>
      <c r="E133" s="6"/>
      <c r="F133" s="228" t="s">
        <v>57</v>
      </c>
      <c r="G133" s="653">
        <f>SUM(G127,G129,G131)</f>
        <v>5177.17</v>
      </c>
      <c r="H133" s="620"/>
      <c r="I133" s="658"/>
      <c r="J133" s="622"/>
      <c r="K133" s="623"/>
      <c r="M133" s="302"/>
      <c r="O133" s="239"/>
      <c r="Q133" s="40"/>
    </row>
    <row r="134" spans="1:17" s="21" customFormat="1" ht="14.25" customHeight="1">
      <c r="A134" s="172"/>
      <c r="B134" s="204"/>
      <c r="C134" s="203"/>
      <c r="D134" s="210"/>
      <c r="E134" s="3"/>
      <c r="F134" s="244"/>
      <c r="G134" s="357"/>
      <c r="H134" s="187"/>
      <c r="I134" s="385"/>
      <c r="J134" s="267"/>
      <c r="K134" s="386"/>
      <c r="M134" s="322"/>
      <c r="O134" s="239"/>
      <c r="Q134" s="40"/>
    </row>
    <row r="135" spans="1:17" s="21" customFormat="1" ht="14.25" customHeight="1">
      <c r="A135" s="310"/>
      <c r="B135" s="9" t="s">
        <v>85</v>
      </c>
      <c r="C135" s="205"/>
      <c r="D135" s="211"/>
      <c r="E135" s="6"/>
      <c r="F135" s="245" t="s">
        <v>86</v>
      </c>
      <c r="G135" s="520">
        <f>ROUND(G133,2-INT(LOG(ABS(G133))))</f>
        <v>5180</v>
      </c>
      <c r="H135" s="264" t="s">
        <v>400</v>
      </c>
      <c r="I135" s="382"/>
      <c r="J135" s="265"/>
      <c r="K135" s="266"/>
      <c r="M135" s="322"/>
      <c r="O135" s="239"/>
      <c r="Q135" s="40"/>
    </row>
    <row r="136" spans="1:17" s="21" customFormat="1" ht="14.25" customHeight="1">
      <c r="A136" s="295"/>
      <c r="B136" s="183"/>
      <c r="C136" s="203"/>
      <c r="D136" s="294"/>
      <c r="E136" s="3"/>
      <c r="F136" s="326"/>
      <c r="G136" s="316"/>
      <c r="H136" s="180"/>
      <c r="I136" s="276"/>
      <c r="J136" s="181"/>
      <c r="K136" s="377"/>
      <c r="L136" s="242"/>
      <c r="M136" s="238"/>
      <c r="O136" s="239"/>
      <c r="Q136" s="40"/>
    </row>
    <row r="137" spans="1:17" s="21" customFormat="1" ht="14.25" customHeight="1">
      <c r="A137" s="86"/>
      <c r="B137" s="4"/>
      <c r="C137" s="205"/>
      <c r="D137" s="129"/>
      <c r="E137" s="6"/>
      <c r="F137" s="327"/>
      <c r="G137" s="312"/>
      <c r="H137" s="50"/>
      <c r="I137" s="118"/>
      <c r="J137" s="378"/>
      <c r="K137" s="379"/>
      <c r="L137" s="242"/>
      <c r="M137" s="238"/>
      <c r="O137" s="239"/>
      <c r="Q137" s="40"/>
    </row>
    <row r="138" spans="1:17" s="21" customFormat="1" ht="14.25" customHeight="1">
      <c r="A138" s="172"/>
      <c r="B138" s="304" t="s">
        <v>784</v>
      </c>
      <c r="C138" s="204" t="s">
        <v>275</v>
      </c>
      <c r="D138" s="246"/>
      <c r="E138" s="185"/>
      <c r="F138" s="227"/>
      <c r="G138" s="333"/>
      <c r="H138" s="187"/>
      <c r="I138" s="350"/>
      <c r="J138" s="376"/>
      <c r="K138" s="303"/>
      <c r="L138" s="248"/>
      <c r="M138" s="249"/>
      <c r="N138" s="249"/>
      <c r="O138" s="224"/>
      <c r="Q138" s="40"/>
    </row>
    <row r="139" spans="1:17" s="21" customFormat="1" ht="14.25" customHeight="1">
      <c r="A139" s="310" t="s">
        <v>113</v>
      </c>
      <c r="B139" s="4" t="s">
        <v>832</v>
      </c>
      <c r="C139" s="205" t="s">
        <v>271</v>
      </c>
      <c r="D139" s="211"/>
      <c r="E139" s="6"/>
      <c r="F139" s="243"/>
      <c r="G139" s="332"/>
      <c r="H139" s="50"/>
      <c r="I139" s="118"/>
      <c r="J139" s="348"/>
      <c r="K139" s="18"/>
      <c r="L139" s="223"/>
      <c r="M139" s="115"/>
      <c r="N139" s="115"/>
      <c r="O139" s="224"/>
      <c r="Q139" s="40"/>
    </row>
    <row r="140" spans="1:17" s="21" customFormat="1" ht="14.25" customHeight="1">
      <c r="A140" s="295"/>
      <c r="B140" s="183"/>
      <c r="C140" s="254" t="s">
        <v>661</v>
      </c>
      <c r="D140" s="175" t="s">
        <v>639</v>
      </c>
      <c r="E140" s="3"/>
      <c r="F140" s="222"/>
      <c r="G140" s="333"/>
      <c r="H140" s="387"/>
      <c r="I140" s="253"/>
      <c r="J140" s="219"/>
      <c r="K140" s="384"/>
      <c r="M140" s="209"/>
      <c r="O140" s="39"/>
      <c r="Q140" s="40"/>
    </row>
    <row r="141" spans="1:17" s="21" customFormat="1" ht="14.25" customHeight="1">
      <c r="A141" s="86"/>
      <c r="B141" s="4" t="s">
        <v>637</v>
      </c>
      <c r="C141" s="5" t="s">
        <v>660</v>
      </c>
      <c r="D141" s="129">
        <v>0.66417000000000004</v>
      </c>
      <c r="E141" s="6" t="s">
        <v>496</v>
      </c>
      <c r="F141" s="647">
        <f t="shared" ref="F141" si="41">ROUND((I140+I141+J140+J141)/1,3)</f>
        <v>1050</v>
      </c>
      <c r="G141" s="649">
        <f>ROUND(D141*F141,3)</f>
        <v>697.38</v>
      </c>
      <c r="H141" s="456" t="s">
        <v>640</v>
      </c>
      <c r="I141" s="527">
        <v>1050</v>
      </c>
      <c r="J141" s="458"/>
      <c r="K141" s="459"/>
      <c r="L141" s="223"/>
      <c r="M141" s="115"/>
      <c r="N141" s="115"/>
      <c r="O141" s="224"/>
      <c r="Q141" s="40"/>
    </row>
    <row r="142" spans="1:17" s="21" customFormat="1" ht="14.25" customHeight="1">
      <c r="A142" s="191"/>
      <c r="B142" s="192" t="s">
        <v>658</v>
      </c>
      <c r="C142" s="192"/>
      <c r="D142" s="210" t="s">
        <v>961</v>
      </c>
      <c r="E142" s="3"/>
      <c r="F142" s="222"/>
      <c r="G142" s="661"/>
      <c r="H142" s="478"/>
      <c r="I142" s="672"/>
      <c r="J142" s="464"/>
      <c r="K142" s="499"/>
      <c r="M142" s="209"/>
      <c r="O142" s="39"/>
      <c r="Q142" s="40"/>
    </row>
    <row r="143" spans="1:17" s="21" customFormat="1" ht="14.25" customHeight="1">
      <c r="A143" s="45"/>
      <c r="B143" s="46" t="s">
        <v>431</v>
      </c>
      <c r="C143" s="46" t="s">
        <v>659</v>
      </c>
      <c r="D143" s="129">
        <v>1.01</v>
      </c>
      <c r="E143" s="6" t="s">
        <v>4</v>
      </c>
      <c r="F143" s="647">
        <f t="shared" ref="F143" si="42">ROUND((I142+I143+J142+J143)/1,3)</f>
        <v>920</v>
      </c>
      <c r="G143" s="646">
        <f t="shared" ref="G143" si="43">ROUND(D143*F143,3)</f>
        <v>929.2</v>
      </c>
      <c r="H143" s="456" t="s">
        <v>403</v>
      </c>
      <c r="I143" s="468">
        <v>920</v>
      </c>
      <c r="J143" s="469"/>
      <c r="K143" s="475"/>
      <c r="M143" s="209"/>
      <c r="O143" s="39"/>
      <c r="Q143" s="40"/>
    </row>
    <row r="144" spans="1:17" s="21" customFormat="1" ht="14.25" customHeight="1">
      <c r="A144" s="295"/>
      <c r="B144" s="204"/>
      <c r="C144" s="203"/>
      <c r="D144" s="210"/>
      <c r="E144" s="3"/>
      <c r="F144" s="227"/>
      <c r="G144" s="653"/>
      <c r="H144" s="478"/>
      <c r="I144" s="652"/>
      <c r="J144" s="580"/>
      <c r="K144" s="671"/>
      <c r="M144" s="39"/>
      <c r="O144" s="39"/>
      <c r="Q144" s="40"/>
    </row>
    <row r="145" spans="1:17" s="21" customFormat="1" ht="14.25" customHeight="1">
      <c r="A145" s="86"/>
      <c r="B145" s="179"/>
      <c r="C145" s="205"/>
      <c r="D145" s="211"/>
      <c r="E145" s="6"/>
      <c r="F145" s="228" t="s">
        <v>57</v>
      </c>
      <c r="G145" s="653">
        <f>SUM(G137,G139,G141,G143)</f>
        <v>1626.58</v>
      </c>
      <c r="H145" s="620"/>
      <c r="I145" s="658"/>
      <c r="J145" s="622"/>
      <c r="K145" s="623"/>
      <c r="M145" s="39"/>
      <c r="O145" s="39"/>
      <c r="Q145" s="40"/>
    </row>
    <row r="146" spans="1:17" s="21" customFormat="1" ht="14.25" customHeight="1">
      <c r="A146" s="172"/>
      <c r="B146" s="204"/>
      <c r="C146" s="203"/>
      <c r="D146" s="210"/>
      <c r="E146" s="3"/>
      <c r="F146" s="244"/>
      <c r="G146" s="650"/>
      <c r="H146" s="187"/>
      <c r="I146" s="385"/>
      <c r="J146" s="267"/>
      <c r="K146" s="386"/>
      <c r="M146" s="91"/>
      <c r="O146" s="39"/>
      <c r="Q146" s="40"/>
    </row>
    <row r="147" spans="1:17" s="21" customFormat="1" ht="14.25" customHeight="1">
      <c r="A147" s="310"/>
      <c r="B147" s="9" t="s">
        <v>85</v>
      </c>
      <c r="C147" s="205"/>
      <c r="D147" s="211"/>
      <c r="E147" s="6"/>
      <c r="F147" s="245" t="s">
        <v>86</v>
      </c>
      <c r="G147" s="520">
        <f>ROUND(G145,2-INT(LOG(ABS(G145))))</f>
        <v>1630</v>
      </c>
      <c r="H147" s="264" t="s">
        <v>94</v>
      </c>
      <c r="I147" s="382"/>
      <c r="J147" s="265"/>
      <c r="K147" s="266"/>
      <c r="M147" s="39"/>
      <c r="O147" s="39"/>
      <c r="Q147" s="40"/>
    </row>
    <row r="148" spans="1:17" s="21" customFormat="1" ht="14.25" customHeight="1">
      <c r="A148" s="191"/>
      <c r="B148" s="192"/>
      <c r="C148" s="203"/>
      <c r="D148" s="175"/>
      <c r="E148" s="3"/>
      <c r="F148" s="340"/>
      <c r="G148" s="461"/>
      <c r="H148" s="180"/>
      <c r="I148" s="350"/>
      <c r="J148" s="188"/>
      <c r="K148" s="303"/>
      <c r="L148" s="223"/>
      <c r="M148" s="115"/>
      <c r="N148" s="115"/>
      <c r="O148" s="224"/>
      <c r="Q148" s="40"/>
    </row>
    <row r="149" spans="1:17" s="21" customFormat="1" ht="14.25" customHeight="1">
      <c r="A149" s="45"/>
      <c r="B149" s="46"/>
      <c r="C149" s="205"/>
      <c r="D149" s="129"/>
      <c r="E149" s="6"/>
      <c r="F149" s="278"/>
      <c r="G149" s="646"/>
      <c r="H149" s="50"/>
      <c r="I149" s="118"/>
      <c r="J149" s="24"/>
      <c r="K149" s="162"/>
      <c r="L149" s="223"/>
      <c r="M149" s="115"/>
      <c r="N149" s="115"/>
      <c r="O149" s="224"/>
      <c r="Q149" s="40"/>
    </row>
    <row r="150" spans="1:17" s="21" customFormat="1" ht="14.25" customHeight="1">
      <c r="A150" s="172"/>
      <c r="B150" s="183" t="s">
        <v>765</v>
      </c>
      <c r="C150" s="2" t="s">
        <v>767</v>
      </c>
      <c r="D150" s="210"/>
      <c r="E150" s="3"/>
      <c r="F150" s="227"/>
      <c r="G150" s="653"/>
      <c r="H150" s="187"/>
      <c r="I150" s="385"/>
      <c r="J150" s="267"/>
      <c r="K150" s="386"/>
      <c r="L150" s="223"/>
      <c r="M150" s="115"/>
      <c r="N150" s="115"/>
      <c r="O150" s="224"/>
      <c r="Q150" s="40"/>
    </row>
    <row r="151" spans="1:17" s="21" customFormat="1" ht="14.25" customHeight="1">
      <c r="A151" s="310" t="s">
        <v>114</v>
      </c>
      <c r="B151" s="4" t="s">
        <v>207</v>
      </c>
      <c r="C151" s="5" t="s">
        <v>190</v>
      </c>
      <c r="D151" s="211"/>
      <c r="E151" s="6"/>
      <c r="F151" s="228"/>
      <c r="G151" s="339"/>
      <c r="H151" s="264"/>
      <c r="I151" s="382"/>
      <c r="J151" s="265"/>
      <c r="K151" s="266"/>
      <c r="L151" s="223"/>
      <c r="M151" s="115"/>
      <c r="N151" s="115"/>
      <c r="O151" s="224"/>
      <c r="Q151" s="40"/>
    </row>
    <row r="152" spans="1:17" s="21" customFormat="1" ht="14.25" customHeight="1">
      <c r="A152" s="295"/>
      <c r="B152" s="183"/>
      <c r="C152" s="247" t="s">
        <v>434</v>
      </c>
      <c r="D152" s="175" t="s">
        <v>998</v>
      </c>
      <c r="E152" s="185"/>
      <c r="F152" s="222"/>
      <c r="G152" s="316"/>
      <c r="H152" s="180"/>
      <c r="I152" s="350"/>
      <c r="J152" s="188"/>
      <c r="K152" s="303"/>
      <c r="M152" s="39"/>
      <c r="O152" s="39"/>
      <c r="Q152" s="40"/>
    </row>
    <row r="153" spans="1:17" s="21" customFormat="1" ht="14.25" customHeight="1">
      <c r="A153" s="45"/>
      <c r="B153" s="4" t="s">
        <v>433</v>
      </c>
      <c r="C153" s="205" t="s">
        <v>435</v>
      </c>
      <c r="D153" s="129">
        <v>0.58904999999999996</v>
      </c>
      <c r="E153" s="6" t="s">
        <v>384</v>
      </c>
      <c r="F153" s="647">
        <f t="shared" ref="F153" si="44">ROUND((I152+I153+J152+J153)/1,3)</f>
        <v>33000</v>
      </c>
      <c r="G153" s="646">
        <f t="shared" ref="G153" si="45">ROUND(D153*F153,3)</f>
        <v>19438.650000000001</v>
      </c>
      <c r="H153" s="456" t="s">
        <v>436</v>
      </c>
      <c r="I153" s="468">
        <v>33000</v>
      </c>
      <c r="J153" s="24"/>
      <c r="K153" s="162"/>
      <c r="M153" s="39"/>
      <c r="O153" s="39"/>
      <c r="Q153" s="40"/>
    </row>
    <row r="154" spans="1:17" s="21" customFormat="1" ht="14.25" customHeight="1">
      <c r="A154" s="191"/>
      <c r="B154" s="192" t="s">
        <v>429</v>
      </c>
      <c r="C154" s="192" t="s">
        <v>430</v>
      </c>
      <c r="D154" s="210" t="s">
        <v>1228</v>
      </c>
      <c r="E154" s="3"/>
      <c r="F154" s="504"/>
      <c r="G154" s="661"/>
      <c r="H154" s="478"/>
      <c r="I154" s="672"/>
      <c r="J154" s="181"/>
      <c r="K154" s="198"/>
      <c r="M154" s="39"/>
      <c r="O154" s="39"/>
      <c r="Q154" s="40"/>
    </row>
    <row r="155" spans="1:17" s="21" customFormat="1" ht="14.25" customHeight="1">
      <c r="A155" s="45"/>
      <c r="B155" s="46" t="s">
        <v>431</v>
      </c>
      <c r="C155" s="46" t="s">
        <v>432</v>
      </c>
      <c r="D155" s="129">
        <v>0.9</v>
      </c>
      <c r="E155" s="6" t="s">
        <v>19</v>
      </c>
      <c r="F155" s="647">
        <f t="shared" ref="F155" si="46">ROUND((I154+I155+J154+J155)/1,3)</f>
        <v>22600</v>
      </c>
      <c r="G155" s="646">
        <f t="shared" ref="G155" si="47">ROUND(D155*F155,3)</f>
        <v>20340</v>
      </c>
      <c r="H155" s="456" t="s">
        <v>403</v>
      </c>
      <c r="I155" s="468">
        <v>22600</v>
      </c>
      <c r="J155" s="24"/>
      <c r="K155" s="18"/>
      <c r="M155" s="39"/>
      <c r="O155" s="39"/>
      <c r="Q155" s="40"/>
    </row>
    <row r="156" spans="1:17" s="21" customFormat="1" ht="14.25" customHeight="1">
      <c r="A156" s="191"/>
      <c r="B156" s="307"/>
      <c r="C156" s="203" t="s">
        <v>443</v>
      </c>
      <c r="D156" s="210"/>
      <c r="E156" s="3"/>
      <c r="F156" s="460"/>
      <c r="G156" s="461"/>
      <c r="H156" s="478" t="s">
        <v>1354</v>
      </c>
      <c r="I156" s="463">
        <v>4710</v>
      </c>
      <c r="J156" s="181"/>
      <c r="K156" s="198"/>
      <c r="L156" s="223"/>
      <c r="M156" s="115"/>
      <c r="N156" s="115"/>
      <c r="O156" s="224"/>
      <c r="Q156" s="40"/>
    </row>
    <row r="157" spans="1:17" s="21" customFormat="1" ht="14.25" customHeight="1">
      <c r="A157" s="45"/>
      <c r="B157" s="305" t="s">
        <v>444</v>
      </c>
      <c r="C157" s="205" t="s">
        <v>445</v>
      </c>
      <c r="D157" s="129">
        <v>1.8</v>
      </c>
      <c r="E157" s="6" t="s">
        <v>4</v>
      </c>
      <c r="F157" s="647">
        <f t="shared" ref="F157" si="48">ROUND((I156+I157+J156+J157)/2,3)</f>
        <v>4995</v>
      </c>
      <c r="G157" s="646">
        <f t="shared" ref="G157" si="49">ROUND(D157*F157,3)</f>
        <v>8991</v>
      </c>
      <c r="H157" s="456" t="s">
        <v>446</v>
      </c>
      <c r="I157" s="468">
        <v>5280</v>
      </c>
      <c r="J157" s="24"/>
      <c r="K157" s="18"/>
      <c r="L157" s="223"/>
      <c r="M157" s="115"/>
      <c r="N157" s="115"/>
      <c r="O157" s="224"/>
      <c r="Q157" s="40"/>
    </row>
    <row r="158" spans="1:17" s="21" customFormat="1" ht="14.25" customHeight="1">
      <c r="A158" s="191"/>
      <c r="B158" s="183"/>
      <c r="C158" s="203" t="s">
        <v>448</v>
      </c>
      <c r="D158" s="210" t="s">
        <v>1229</v>
      </c>
      <c r="E158" s="3"/>
      <c r="F158" s="460"/>
      <c r="G158" s="461"/>
      <c r="H158" s="478" t="s">
        <v>517</v>
      </c>
      <c r="I158" s="463">
        <v>340</v>
      </c>
      <c r="J158" s="181"/>
      <c r="K158" s="198"/>
      <c r="M158" s="39"/>
      <c r="O158" s="39"/>
      <c r="Q158" s="40"/>
    </row>
    <row r="159" spans="1:17" s="21" customFormat="1" ht="14.25" customHeight="1">
      <c r="A159" s="45"/>
      <c r="B159" s="4" t="s">
        <v>447</v>
      </c>
      <c r="C159" s="205" t="s">
        <v>450</v>
      </c>
      <c r="D159" s="129">
        <v>10.8</v>
      </c>
      <c r="E159" s="6" t="s">
        <v>1</v>
      </c>
      <c r="F159" s="647">
        <f t="shared" ref="F159" si="50">ROUND((I158+I159+J158+J159)/2,3)</f>
        <v>330</v>
      </c>
      <c r="G159" s="646">
        <f t="shared" ref="G159" si="51">ROUND(D159*F159,3)</f>
        <v>3564</v>
      </c>
      <c r="H159" s="456" t="s">
        <v>451</v>
      </c>
      <c r="I159" s="468">
        <v>320</v>
      </c>
      <c r="J159" s="24"/>
      <c r="K159" s="18"/>
      <c r="M159" s="39"/>
      <c r="O159" s="39"/>
      <c r="Q159" s="40"/>
    </row>
    <row r="160" spans="1:17" s="21" customFormat="1" ht="14.25" customHeight="1">
      <c r="A160" s="191"/>
      <c r="B160" s="183"/>
      <c r="C160" s="203"/>
      <c r="D160" s="210"/>
      <c r="E160" s="3"/>
      <c r="F160" s="460"/>
      <c r="G160" s="461"/>
      <c r="H160" s="462" t="s">
        <v>1334</v>
      </c>
      <c r="I160" s="471">
        <v>330</v>
      </c>
      <c r="J160" s="188"/>
      <c r="K160" s="303"/>
      <c r="M160" s="39"/>
      <c r="O160" s="39"/>
      <c r="Q160" s="40"/>
    </row>
    <row r="161" spans="1:17" s="21" customFormat="1" ht="14.25" customHeight="1">
      <c r="A161" s="45"/>
      <c r="B161" s="4" t="s">
        <v>441</v>
      </c>
      <c r="C161" s="205" t="s">
        <v>442</v>
      </c>
      <c r="D161" s="129">
        <v>1.8</v>
      </c>
      <c r="E161" s="6" t="s">
        <v>4</v>
      </c>
      <c r="F161" s="647">
        <f t="shared" ref="F161" si="52">ROUND((I160+I161+J160+J161)/2,3)</f>
        <v>365</v>
      </c>
      <c r="G161" s="646">
        <f t="shared" ref="G161" si="53">ROUND(D161*F161,3)</f>
        <v>657</v>
      </c>
      <c r="H161" s="456" t="s">
        <v>157</v>
      </c>
      <c r="I161" s="468">
        <v>400</v>
      </c>
      <c r="J161" s="24"/>
      <c r="K161" s="18"/>
      <c r="M161" s="39"/>
      <c r="O161" s="39"/>
      <c r="Q161" s="40"/>
    </row>
    <row r="162" spans="1:17" s="21" customFormat="1" ht="14.25" customHeight="1">
      <c r="A162" s="295"/>
      <c r="B162" s="183"/>
      <c r="C162" s="203" t="s">
        <v>437</v>
      </c>
      <c r="D162" s="210"/>
      <c r="E162" s="3"/>
      <c r="F162" s="460"/>
      <c r="G162" s="461"/>
      <c r="H162" s="478" t="s">
        <v>484</v>
      </c>
      <c r="I162" s="463">
        <v>590</v>
      </c>
      <c r="J162" s="181"/>
      <c r="K162" s="198"/>
      <c r="M162" s="39"/>
      <c r="O162" s="39"/>
      <c r="Q162" s="40"/>
    </row>
    <row r="163" spans="1:17" s="21" customFormat="1" ht="14.25" customHeight="1">
      <c r="A163" s="86"/>
      <c r="B163" s="4" t="s">
        <v>475</v>
      </c>
      <c r="C163" s="205" t="s">
        <v>477</v>
      </c>
      <c r="D163" s="129">
        <v>5.4</v>
      </c>
      <c r="E163" s="6" t="s">
        <v>1</v>
      </c>
      <c r="F163" s="647">
        <f t="shared" ref="F163" si="54">ROUND((I162+I163+J162+J163)/2,3)</f>
        <v>550</v>
      </c>
      <c r="G163" s="646">
        <f t="shared" ref="G163" si="55">ROUND(D163*F163,3)</f>
        <v>2970</v>
      </c>
      <c r="H163" s="456" t="s">
        <v>440</v>
      </c>
      <c r="I163" s="468">
        <v>510</v>
      </c>
      <c r="J163" s="24"/>
      <c r="K163" s="18"/>
      <c r="M163" s="39"/>
      <c r="O163" s="39"/>
      <c r="Q163" s="40"/>
    </row>
    <row r="164" spans="1:17" s="21" customFormat="1" ht="14.25" customHeight="1">
      <c r="A164" s="191"/>
      <c r="B164" s="183"/>
      <c r="C164" s="203" t="s">
        <v>437</v>
      </c>
      <c r="D164" s="210"/>
      <c r="E164" s="3"/>
      <c r="F164" s="460"/>
      <c r="G164" s="461"/>
      <c r="H164" s="478" t="s">
        <v>484</v>
      </c>
      <c r="I164" s="463">
        <v>750</v>
      </c>
      <c r="J164" s="181"/>
      <c r="K164" s="198"/>
      <c r="M164" s="39"/>
      <c r="O164" s="39"/>
      <c r="Q164" s="40"/>
    </row>
    <row r="165" spans="1:17" s="21" customFormat="1" ht="14.25" customHeight="1">
      <c r="A165" s="45"/>
      <c r="B165" s="4" t="s">
        <v>438</v>
      </c>
      <c r="C165" s="179" t="s">
        <v>439</v>
      </c>
      <c r="D165" s="129">
        <v>5.4</v>
      </c>
      <c r="E165" s="6" t="s">
        <v>1</v>
      </c>
      <c r="F165" s="647">
        <f t="shared" ref="F165" si="56">ROUND((I164+I165+J164+J165)/2,3)</f>
        <v>725</v>
      </c>
      <c r="G165" s="646">
        <f t="shared" ref="G165" si="57">ROUND(D165*F165,3)</f>
        <v>3915</v>
      </c>
      <c r="H165" s="456" t="s">
        <v>440</v>
      </c>
      <c r="I165" s="468">
        <v>700</v>
      </c>
      <c r="J165" s="24"/>
      <c r="K165" s="18"/>
      <c r="M165" s="39"/>
      <c r="O165" s="39"/>
      <c r="Q165" s="40"/>
    </row>
    <row r="166" spans="1:17" s="21" customFormat="1" ht="14.25" customHeight="1">
      <c r="A166" s="191"/>
      <c r="B166" s="204"/>
      <c r="C166" s="247"/>
      <c r="D166" s="246"/>
      <c r="E166" s="185"/>
      <c r="F166" s="227"/>
      <c r="G166" s="648"/>
      <c r="H166" s="478"/>
      <c r="I166" s="463"/>
      <c r="J166" s="181"/>
      <c r="K166" s="198"/>
      <c r="M166" s="39"/>
      <c r="O166" s="39"/>
      <c r="Q166" s="40"/>
    </row>
    <row r="167" spans="1:17" s="21" customFormat="1" ht="14.25" customHeight="1">
      <c r="A167" s="45"/>
      <c r="B167" s="179"/>
      <c r="C167" s="205"/>
      <c r="D167" s="211"/>
      <c r="E167" s="6"/>
      <c r="F167" s="228" t="s">
        <v>57</v>
      </c>
      <c r="G167" s="649">
        <f>SUM(G151,G153,G155,G157,G159,G161,G163,G165)</f>
        <v>59875.65</v>
      </c>
      <c r="H167" s="620"/>
      <c r="I167" s="468"/>
      <c r="J167" s="24"/>
      <c r="K167" s="18"/>
      <c r="M167" s="39"/>
      <c r="O167" s="39"/>
      <c r="Q167" s="40"/>
    </row>
    <row r="168" spans="1:17" s="21" customFormat="1" ht="14.25" customHeight="1">
      <c r="A168" s="172"/>
      <c r="B168" s="204"/>
      <c r="C168" s="203"/>
      <c r="D168" s="210"/>
      <c r="E168" s="3"/>
      <c r="F168" s="244"/>
      <c r="G168" s="357"/>
      <c r="H168" s="187"/>
      <c r="I168" s="276"/>
      <c r="J168" s="181"/>
      <c r="K168" s="198"/>
      <c r="M168" s="91"/>
      <c r="O168" s="39"/>
      <c r="Q168" s="40"/>
    </row>
    <row r="169" spans="1:17" s="21" customFormat="1" ht="14.25" customHeight="1">
      <c r="A169" s="310"/>
      <c r="B169" s="9" t="s">
        <v>85</v>
      </c>
      <c r="C169" s="205"/>
      <c r="D169" s="211"/>
      <c r="E169" s="6"/>
      <c r="F169" s="245" t="s">
        <v>86</v>
      </c>
      <c r="G169" s="520">
        <f>ROUND(G167,2-INT(LOG(ABS(G167))))</f>
        <v>59900</v>
      </c>
      <c r="H169" s="264" t="s">
        <v>405</v>
      </c>
      <c r="I169" s="118"/>
      <c r="J169" s="24"/>
      <c r="K169" s="18"/>
      <c r="M169" s="39"/>
      <c r="O169" s="39"/>
      <c r="Q169" s="40"/>
    </row>
    <row r="170" spans="1:17" s="21" customFormat="1" ht="14.25" customHeight="1">
      <c r="A170" s="295"/>
      <c r="B170" s="183"/>
      <c r="C170" s="247"/>
      <c r="D170" s="294"/>
      <c r="E170" s="247"/>
      <c r="F170" s="227"/>
      <c r="G170" s="330"/>
      <c r="H170" s="187"/>
      <c r="I170" s="119"/>
      <c r="J170" s="28"/>
      <c r="K170" s="317"/>
      <c r="L170" s="242"/>
      <c r="M170" s="238"/>
      <c r="O170" s="224"/>
      <c r="Q170" s="40"/>
    </row>
    <row r="171" spans="1:17" s="21" customFormat="1" ht="14.25" customHeight="1">
      <c r="A171" s="86"/>
      <c r="B171" s="4"/>
      <c r="C171" s="205"/>
      <c r="D171" s="211"/>
      <c r="E171" s="205"/>
      <c r="F171" s="243"/>
      <c r="G171" s="325"/>
      <c r="H171" s="50"/>
      <c r="I171" s="118"/>
      <c r="J171" s="24"/>
      <c r="K171" s="18"/>
      <c r="L171" s="223"/>
      <c r="M171" s="238"/>
      <c r="O171" s="224"/>
      <c r="Q171" s="40"/>
    </row>
    <row r="172" spans="1:17" s="21" customFormat="1" ht="14.25" customHeight="1">
      <c r="A172" s="172"/>
      <c r="B172" s="183" t="s">
        <v>766</v>
      </c>
      <c r="C172" s="2" t="s">
        <v>768</v>
      </c>
      <c r="D172" s="210"/>
      <c r="E172" s="3"/>
      <c r="F172" s="340"/>
      <c r="G172" s="324"/>
      <c r="H172" s="187"/>
      <c r="I172" s="276"/>
      <c r="J172" s="181"/>
      <c r="K172" s="198"/>
      <c r="L172" s="223"/>
      <c r="M172" s="115"/>
      <c r="N172" s="115"/>
      <c r="O172" s="224"/>
      <c r="Q172" s="40"/>
    </row>
    <row r="173" spans="1:17" s="21" customFormat="1" ht="14.25" customHeight="1">
      <c r="A173" s="310" t="s">
        <v>115</v>
      </c>
      <c r="B173" s="4" t="s">
        <v>207</v>
      </c>
      <c r="C173" s="5" t="s">
        <v>190</v>
      </c>
      <c r="D173" s="129"/>
      <c r="E173" s="6"/>
      <c r="F173" s="278"/>
      <c r="G173" s="312"/>
      <c r="H173" s="50"/>
      <c r="I173" s="118"/>
      <c r="J173" s="24"/>
      <c r="K173" s="18"/>
      <c r="L173" s="223"/>
      <c r="M173" s="115"/>
      <c r="N173" s="115"/>
      <c r="O173" s="224"/>
      <c r="Q173" s="40"/>
    </row>
    <row r="174" spans="1:17" s="21" customFormat="1" ht="14.25" customHeight="1">
      <c r="A174" s="295"/>
      <c r="B174" s="183"/>
      <c r="C174" s="247" t="s">
        <v>434</v>
      </c>
      <c r="D174" s="175" t="s">
        <v>999</v>
      </c>
      <c r="E174" s="185"/>
      <c r="F174" s="222"/>
      <c r="G174" s="316"/>
      <c r="H174" s="180"/>
      <c r="I174" s="350"/>
      <c r="J174" s="188"/>
      <c r="K174" s="303"/>
      <c r="M174" s="91"/>
      <c r="O174" s="39"/>
      <c r="Q174" s="40"/>
    </row>
    <row r="175" spans="1:17" s="21" customFormat="1" ht="14.25" customHeight="1">
      <c r="A175" s="86"/>
      <c r="B175" s="4" t="s">
        <v>433</v>
      </c>
      <c r="C175" s="205" t="s">
        <v>435</v>
      </c>
      <c r="D175" s="129">
        <v>0.41452</v>
      </c>
      <c r="E175" s="6" t="s">
        <v>384</v>
      </c>
      <c r="F175" s="647">
        <f t="shared" ref="F175" si="58">ROUND((I174+I175+J174+J175)/1,3)</f>
        <v>33000</v>
      </c>
      <c r="G175" s="646">
        <f t="shared" ref="G175" si="59">ROUND(D175*F175,3)</f>
        <v>13679.16</v>
      </c>
      <c r="H175" s="456" t="s">
        <v>436</v>
      </c>
      <c r="I175" s="468">
        <v>33000</v>
      </c>
      <c r="J175" s="24"/>
      <c r="K175" s="162"/>
      <c r="M175" s="39"/>
      <c r="O175" s="39"/>
      <c r="Q175" s="40"/>
    </row>
    <row r="176" spans="1:17" s="21" customFormat="1" ht="14.25" customHeight="1">
      <c r="A176" s="172"/>
      <c r="B176" s="192" t="s">
        <v>429</v>
      </c>
      <c r="C176" s="192" t="s">
        <v>430</v>
      </c>
      <c r="D176" s="210" t="s">
        <v>1230</v>
      </c>
      <c r="E176" s="3"/>
      <c r="F176" s="504"/>
      <c r="G176" s="661"/>
      <c r="H176" s="478"/>
      <c r="I176" s="672"/>
      <c r="J176" s="181"/>
      <c r="K176" s="198"/>
      <c r="M176" s="91"/>
      <c r="O176" s="39"/>
      <c r="Q176" s="40"/>
    </row>
    <row r="177" spans="1:17" s="21" customFormat="1" ht="14.25" customHeight="1">
      <c r="A177" s="310"/>
      <c r="B177" s="46" t="s">
        <v>431</v>
      </c>
      <c r="C177" s="46" t="s">
        <v>432</v>
      </c>
      <c r="D177" s="129">
        <v>0.63332999999999995</v>
      </c>
      <c r="E177" s="6" t="s">
        <v>19</v>
      </c>
      <c r="F177" s="647">
        <f t="shared" ref="F177" si="60">ROUND((I176+I177+J176+J177)/1,3)</f>
        <v>22600</v>
      </c>
      <c r="G177" s="646">
        <f t="shared" ref="G177" si="61">ROUND(D177*F177,3)</f>
        <v>14313.26</v>
      </c>
      <c r="H177" s="456" t="s">
        <v>403</v>
      </c>
      <c r="I177" s="468">
        <v>22600</v>
      </c>
      <c r="J177" s="24"/>
      <c r="K177" s="18"/>
      <c r="M177" s="39"/>
      <c r="O177" s="39"/>
      <c r="Q177" s="40"/>
    </row>
    <row r="178" spans="1:17" s="21" customFormat="1" ht="14.25" customHeight="1">
      <c r="A178" s="295"/>
      <c r="B178" s="307"/>
      <c r="C178" s="203" t="s">
        <v>443</v>
      </c>
      <c r="D178" s="210"/>
      <c r="E178" s="3"/>
      <c r="F178" s="460"/>
      <c r="G178" s="461"/>
      <c r="H178" s="478" t="s">
        <v>1354</v>
      </c>
      <c r="I178" s="463">
        <v>4710</v>
      </c>
      <c r="J178" s="181"/>
      <c r="K178" s="198"/>
      <c r="M178" s="39"/>
      <c r="O178" s="39"/>
      <c r="Q178" s="40"/>
    </row>
    <row r="179" spans="1:17" s="21" customFormat="1" ht="14.25" customHeight="1">
      <c r="A179" s="86"/>
      <c r="B179" s="305" t="s">
        <v>444</v>
      </c>
      <c r="C179" s="205" t="s">
        <v>445</v>
      </c>
      <c r="D179" s="129">
        <v>0.84</v>
      </c>
      <c r="E179" s="6" t="s">
        <v>4</v>
      </c>
      <c r="F179" s="647">
        <f t="shared" ref="F179" si="62">ROUND((I178+I179+J178+J179)/2,3)</f>
        <v>4995</v>
      </c>
      <c r="G179" s="646">
        <f t="shared" ref="G179" si="63">ROUND(D179*F179,3)</f>
        <v>4195.8</v>
      </c>
      <c r="H179" s="456" t="s">
        <v>446</v>
      </c>
      <c r="I179" s="468">
        <v>5280</v>
      </c>
      <c r="J179" s="24"/>
      <c r="K179" s="18"/>
      <c r="M179" s="39"/>
      <c r="O179" s="39"/>
      <c r="Q179" s="40"/>
    </row>
    <row r="180" spans="1:17" s="21" customFormat="1" ht="14.25" customHeight="1">
      <c r="A180" s="295"/>
      <c r="B180" s="183"/>
      <c r="C180" s="203" t="s">
        <v>448</v>
      </c>
      <c r="D180" s="210" t="s">
        <v>1231</v>
      </c>
      <c r="E180" s="3"/>
      <c r="F180" s="460"/>
      <c r="G180" s="461"/>
      <c r="H180" s="478" t="s">
        <v>517</v>
      </c>
      <c r="I180" s="463">
        <v>340</v>
      </c>
      <c r="J180" s="181"/>
      <c r="K180" s="198"/>
      <c r="M180" s="91"/>
      <c r="O180" s="39"/>
      <c r="Q180" s="40"/>
    </row>
    <row r="181" spans="1:17" s="21" customFormat="1" ht="14.25" customHeight="1">
      <c r="A181" s="310"/>
      <c r="B181" s="4" t="s">
        <v>447</v>
      </c>
      <c r="C181" s="205" t="s">
        <v>450</v>
      </c>
      <c r="D181" s="129">
        <v>7.6</v>
      </c>
      <c r="E181" s="6" t="s">
        <v>1</v>
      </c>
      <c r="F181" s="647">
        <f t="shared" ref="F181" si="64">ROUND((I180+I181+J180+J181)/2,3)</f>
        <v>330</v>
      </c>
      <c r="G181" s="646">
        <f t="shared" ref="G181" si="65">ROUND(D181*F181,3)</f>
        <v>2508</v>
      </c>
      <c r="H181" s="456" t="s">
        <v>451</v>
      </c>
      <c r="I181" s="468">
        <v>320</v>
      </c>
      <c r="J181" s="24"/>
      <c r="K181" s="18"/>
      <c r="M181" s="39"/>
      <c r="O181" s="39"/>
      <c r="Q181" s="40"/>
    </row>
    <row r="182" spans="1:17" s="21" customFormat="1" ht="14.25" customHeight="1">
      <c r="A182" s="295"/>
      <c r="B182" s="183"/>
      <c r="C182" s="203"/>
      <c r="D182" s="210"/>
      <c r="E182" s="3"/>
      <c r="F182" s="460"/>
      <c r="G182" s="461"/>
      <c r="H182" s="462" t="s">
        <v>1334</v>
      </c>
      <c r="I182" s="471">
        <v>330</v>
      </c>
      <c r="J182" s="188"/>
      <c r="K182" s="303"/>
      <c r="L182" s="242"/>
      <c r="M182" s="238"/>
      <c r="O182" s="224"/>
      <c r="Q182" s="40"/>
    </row>
    <row r="183" spans="1:17" s="21" customFormat="1" ht="14.25" customHeight="1">
      <c r="A183" s="86"/>
      <c r="B183" s="4" t="s">
        <v>441</v>
      </c>
      <c r="C183" s="205" t="s">
        <v>442</v>
      </c>
      <c r="D183" s="129">
        <v>0.84</v>
      </c>
      <c r="E183" s="6" t="s">
        <v>4</v>
      </c>
      <c r="F183" s="647">
        <f t="shared" ref="F183" si="66">ROUND((I182+I183+J182+J183)/2,3)</f>
        <v>365</v>
      </c>
      <c r="G183" s="646">
        <f t="shared" ref="G183" si="67">ROUND(D183*F183,3)</f>
        <v>306.60000000000002</v>
      </c>
      <c r="H183" s="456" t="s">
        <v>157</v>
      </c>
      <c r="I183" s="468">
        <v>400</v>
      </c>
      <c r="J183" s="24"/>
      <c r="K183" s="18"/>
      <c r="L183" s="223"/>
      <c r="M183" s="238"/>
      <c r="O183" s="224"/>
      <c r="Q183" s="40"/>
    </row>
    <row r="184" spans="1:17" s="21" customFormat="1" ht="14.25" customHeight="1">
      <c r="A184" s="172"/>
      <c r="B184" s="183"/>
      <c r="C184" s="203" t="s">
        <v>437</v>
      </c>
      <c r="D184" s="210"/>
      <c r="E184" s="3"/>
      <c r="F184" s="460"/>
      <c r="G184" s="461"/>
      <c r="H184" s="478" t="s">
        <v>484</v>
      </c>
      <c r="I184" s="463">
        <v>590</v>
      </c>
      <c r="J184" s="181"/>
      <c r="K184" s="198"/>
      <c r="L184" s="223"/>
      <c r="M184" s="115"/>
      <c r="N184" s="115"/>
      <c r="O184" s="224"/>
      <c r="Q184" s="40"/>
    </row>
    <row r="185" spans="1:17" s="21" customFormat="1" ht="14.25" customHeight="1">
      <c r="A185" s="310"/>
      <c r="B185" s="4" t="s">
        <v>475</v>
      </c>
      <c r="C185" s="205" t="s">
        <v>477</v>
      </c>
      <c r="D185" s="129">
        <v>3.8</v>
      </c>
      <c r="E185" s="6" t="s">
        <v>1</v>
      </c>
      <c r="F185" s="647">
        <f t="shared" ref="F185" si="68">ROUND((I184+I185+J184+J185)/2,3)</f>
        <v>550</v>
      </c>
      <c r="G185" s="646">
        <f t="shared" ref="G185" si="69">ROUND(D185*F185,3)</f>
        <v>2090</v>
      </c>
      <c r="H185" s="456" t="s">
        <v>440</v>
      </c>
      <c r="I185" s="468">
        <v>510</v>
      </c>
      <c r="J185" s="24"/>
      <c r="K185" s="18"/>
      <c r="L185" s="223"/>
      <c r="M185" s="115"/>
      <c r="N185" s="115"/>
      <c r="O185" s="224"/>
      <c r="Q185" s="40"/>
    </row>
    <row r="186" spans="1:17" s="21" customFormat="1" ht="14.25" customHeight="1">
      <c r="A186" s="191"/>
      <c r="B186" s="183"/>
      <c r="C186" s="203" t="s">
        <v>437</v>
      </c>
      <c r="D186" s="210"/>
      <c r="E186" s="3"/>
      <c r="F186" s="460"/>
      <c r="G186" s="461"/>
      <c r="H186" s="478" t="s">
        <v>484</v>
      </c>
      <c r="I186" s="463">
        <v>750</v>
      </c>
      <c r="J186" s="181"/>
      <c r="K186" s="198"/>
      <c r="M186" s="91"/>
      <c r="O186" s="39"/>
      <c r="Q186" s="40"/>
    </row>
    <row r="187" spans="1:17" s="21" customFormat="1" ht="14.25" customHeight="1">
      <c r="A187" s="45"/>
      <c r="B187" s="4" t="s">
        <v>438</v>
      </c>
      <c r="C187" s="179" t="s">
        <v>439</v>
      </c>
      <c r="D187" s="129">
        <v>3.8</v>
      </c>
      <c r="E187" s="6" t="s">
        <v>1</v>
      </c>
      <c r="F187" s="647">
        <f t="shared" ref="F187" si="70">ROUND((I186+I187+J186+J187)/2,3)</f>
        <v>725</v>
      </c>
      <c r="G187" s="646">
        <f t="shared" ref="G187" si="71">ROUND(D187*F187,3)</f>
        <v>2755</v>
      </c>
      <c r="H187" s="456" t="s">
        <v>440</v>
      </c>
      <c r="I187" s="468">
        <v>700</v>
      </c>
      <c r="J187" s="24"/>
      <c r="K187" s="18"/>
      <c r="M187" s="39"/>
      <c r="O187" s="39"/>
      <c r="Q187" s="40"/>
    </row>
    <row r="188" spans="1:17" s="21" customFormat="1" ht="14.25" customHeight="1">
      <c r="A188" s="236"/>
      <c r="B188" s="204"/>
      <c r="C188" s="247"/>
      <c r="D188" s="246"/>
      <c r="E188" s="185"/>
      <c r="F188" s="227"/>
      <c r="G188" s="333"/>
      <c r="H188" s="187"/>
      <c r="I188" s="276"/>
      <c r="J188" s="181"/>
      <c r="K188" s="198"/>
      <c r="M188" s="91"/>
      <c r="O188" s="39"/>
      <c r="Q188" s="40"/>
    </row>
    <row r="189" spans="1:17" s="21" customFormat="1" ht="14.25" customHeight="1">
      <c r="A189" s="170"/>
      <c r="B189" s="179"/>
      <c r="C189" s="205"/>
      <c r="D189" s="211"/>
      <c r="E189" s="6"/>
      <c r="F189" s="228" t="s">
        <v>57</v>
      </c>
      <c r="G189" s="649">
        <f>SUM(G173,G175,G177,G179,G181,G183,G185,G187)</f>
        <v>39847.82</v>
      </c>
      <c r="H189" s="264"/>
      <c r="I189" s="118"/>
      <c r="J189" s="24"/>
      <c r="K189" s="18"/>
      <c r="M189" s="39"/>
      <c r="O189" s="39"/>
      <c r="Q189" s="40"/>
    </row>
    <row r="190" spans="1:17" s="21" customFormat="1" ht="14.25" customHeight="1">
      <c r="A190" s="295"/>
      <c r="B190" s="204"/>
      <c r="C190" s="203"/>
      <c r="D190" s="210"/>
      <c r="E190" s="3"/>
      <c r="F190" s="244"/>
      <c r="G190" s="650"/>
      <c r="H190" s="187"/>
      <c r="I190" s="276"/>
      <c r="J190" s="181"/>
      <c r="K190" s="198"/>
      <c r="M190" s="39"/>
      <c r="O190" s="39"/>
      <c r="Q190" s="40"/>
    </row>
    <row r="191" spans="1:17" s="21" customFormat="1" ht="14.25" customHeight="1">
      <c r="A191" s="86"/>
      <c r="B191" s="9" t="s">
        <v>85</v>
      </c>
      <c r="C191" s="205"/>
      <c r="D191" s="211"/>
      <c r="E191" s="6"/>
      <c r="F191" s="245" t="s">
        <v>86</v>
      </c>
      <c r="G191" s="520">
        <f>ROUND(G189,2-INT(LOG(ABS(G189))))</f>
        <v>39800</v>
      </c>
      <c r="H191" s="264" t="s">
        <v>405</v>
      </c>
      <c r="I191" s="118"/>
      <c r="J191" s="24"/>
      <c r="K191" s="18"/>
      <c r="M191" s="39"/>
      <c r="O191" s="39"/>
      <c r="Q191" s="40"/>
    </row>
    <row r="192" spans="1:17" s="21" customFormat="1" ht="14.25" customHeight="1">
      <c r="A192" s="241"/>
      <c r="B192" s="204"/>
      <c r="C192" s="203"/>
      <c r="D192" s="210"/>
      <c r="E192" s="3"/>
      <c r="F192" s="244"/>
      <c r="G192" s="650"/>
      <c r="H192" s="187"/>
      <c r="I192" s="385"/>
      <c r="J192" s="267"/>
      <c r="K192" s="386"/>
      <c r="M192" s="91"/>
      <c r="O192" s="39"/>
      <c r="Q192" s="40"/>
    </row>
    <row r="193" spans="1:17" s="21" customFormat="1" ht="14.25" customHeight="1">
      <c r="A193" s="9"/>
      <c r="B193" s="9"/>
      <c r="C193" s="205"/>
      <c r="D193" s="211"/>
      <c r="E193" s="6"/>
      <c r="F193" s="245"/>
      <c r="G193" s="520"/>
      <c r="H193" s="264"/>
      <c r="I193" s="382"/>
      <c r="J193" s="265"/>
      <c r="K193" s="266"/>
      <c r="M193" s="39"/>
      <c r="O193" s="39"/>
      <c r="Q193" s="40"/>
    </row>
    <row r="194" spans="1:17" s="21" customFormat="1" ht="14.25" customHeight="1">
      <c r="A194" s="172"/>
      <c r="B194" s="183" t="s">
        <v>230</v>
      </c>
      <c r="C194" s="2" t="s">
        <v>769</v>
      </c>
      <c r="D194" s="246"/>
      <c r="E194" s="185"/>
      <c r="F194" s="329"/>
      <c r="G194" s="330"/>
      <c r="H194" s="217"/>
      <c r="I194" s="352"/>
      <c r="J194" s="287"/>
      <c r="K194" s="288"/>
      <c r="L194" s="242"/>
      <c r="M194" s="238"/>
      <c r="O194" s="224"/>
      <c r="Q194" s="40"/>
    </row>
    <row r="195" spans="1:17" s="21" customFormat="1" ht="14.25" customHeight="1">
      <c r="A195" s="310" t="s">
        <v>116</v>
      </c>
      <c r="B195" s="4" t="s">
        <v>207</v>
      </c>
      <c r="C195" s="5" t="s">
        <v>190</v>
      </c>
      <c r="D195" s="211"/>
      <c r="E195" s="6"/>
      <c r="F195" s="331"/>
      <c r="G195" s="332"/>
      <c r="H195" s="50"/>
      <c r="I195" s="125"/>
      <c r="J195" s="27"/>
      <c r="K195" s="164"/>
      <c r="L195" s="223"/>
      <c r="M195" s="238"/>
      <c r="O195" s="224"/>
      <c r="Q195" s="40"/>
    </row>
    <row r="196" spans="1:17" s="21" customFormat="1" ht="14.25" customHeight="1">
      <c r="A196" s="172"/>
      <c r="B196" s="183"/>
      <c r="C196" s="247" t="s">
        <v>434</v>
      </c>
      <c r="D196" s="175" t="s">
        <v>1001</v>
      </c>
      <c r="E196" s="185"/>
      <c r="F196" s="222"/>
      <c r="G196" s="316"/>
      <c r="H196" s="180"/>
      <c r="I196" s="350"/>
      <c r="J196" s="188"/>
      <c r="K196" s="303"/>
      <c r="L196" s="223"/>
      <c r="M196" s="115"/>
      <c r="N196" s="115"/>
      <c r="O196" s="224"/>
      <c r="Q196" s="40"/>
    </row>
    <row r="197" spans="1:17" s="21" customFormat="1" ht="14.25" customHeight="1">
      <c r="A197" s="310"/>
      <c r="B197" s="4" t="s">
        <v>433</v>
      </c>
      <c r="C197" s="205" t="s">
        <v>435</v>
      </c>
      <c r="D197" s="129">
        <v>0.49087999999999998</v>
      </c>
      <c r="E197" s="6" t="s">
        <v>384</v>
      </c>
      <c r="F197" s="647">
        <f t="shared" ref="F197" si="72">ROUND((I196+I197+J196+J197)/1,3)</f>
        <v>33000</v>
      </c>
      <c r="G197" s="646">
        <f t="shared" ref="G197" si="73">ROUND(D197*F197,3)</f>
        <v>16199.04</v>
      </c>
      <c r="H197" s="456" t="s">
        <v>436</v>
      </c>
      <c r="I197" s="468">
        <v>33000</v>
      </c>
      <c r="J197" s="24"/>
      <c r="K197" s="162"/>
      <c r="L197" s="223"/>
      <c r="M197" s="115"/>
      <c r="N197" s="115"/>
      <c r="O197" s="224"/>
      <c r="Q197" s="40"/>
    </row>
    <row r="198" spans="1:17" s="21" customFormat="1" ht="14.25" customHeight="1">
      <c r="A198" s="295"/>
      <c r="B198" s="192" t="s">
        <v>429</v>
      </c>
      <c r="C198" s="192" t="s">
        <v>430</v>
      </c>
      <c r="D198" s="210" t="s">
        <v>1232</v>
      </c>
      <c r="E198" s="3"/>
      <c r="F198" s="504"/>
      <c r="G198" s="661"/>
      <c r="H198" s="478"/>
      <c r="I198" s="672"/>
      <c r="J198" s="181"/>
      <c r="K198" s="198"/>
      <c r="M198" s="91"/>
      <c r="O198" s="39"/>
      <c r="Q198" s="40"/>
    </row>
    <row r="199" spans="1:17" s="21" customFormat="1" ht="14.25" customHeight="1">
      <c r="A199" s="310"/>
      <c r="B199" s="46" t="s">
        <v>431</v>
      </c>
      <c r="C199" s="46" t="s">
        <v>432</v>
      </c>
      <c r="D199" s="129">
        <v>0.75</v>
      </c>
      <c r="E199" s="6" t="s">
        <v>19</v>
      </c>
      <c r="F199" s="647">
        <f t="shared" ref="F199" si="74">ROUND((I198+I199+J198+J199)/1,3)</f>
        <v>22600</v>
      </c>
      <c r="G199" s="646">
        <f t="shared" ref="G199" si="75">ROUND(D199*F199,3)</f>
        <v>16950</v>
      </c>
      <c r="H199" s="456" t="s">
        <v>403</v>
      </c>
      <c r="I199" s="468">
        <v>22600</v>
      </c>
      <c r="J199" s="24"/>
      <c r="K199" s="18"/>
      <c r="M199" s="39"/>
      <c r="O199" s="39"/>
      <c r="Q199" s="40"/>
    </row>
    <row r="200" spans="1:17" s="21" customFormat="1" ht="14.25" customHeight="1">
      <c r="A200" s="241"/>
      <c r="B200" s="307"/>
      <c r="C200" s="203" t="s">
        <v>443</v>
      </c>
      <c r="D200" s="210"/>
      <c r="E200" s="3"/>
      <c r="F200" s="460"/>
      <c r="G200" s="461"/>
      <c r="H200" s="478" t="s">
        <v>1354</v>
      </c>
      <c r="I200" s="463">
        <v>4710</v>
      </c>
      <c r="J200" s="181"/>
      <c r="K200" s="198"/>
      <c r="M200" s="91"/>
      <c r="O200" s="39"/>
      <c r="Q200" s="40"/>
    </row>
    <row r="201" spans="1:17" s="21" customFormat="1" ht="14.25" customHeight="1">
      <c r="A201" s="9"/>
      <c r="B201" s="305" t="s">
        <v>444</v>
      </c>
      <c r="C201" s="205" t="s">
        <v>445</v>
      </c>
      <c r="D201" s="129">
        <v>1.125</v>
      </c>
      <c r="E201" s="6" t="s">
        <v>4</v>
      </c>
      <c r="F201" s="647">
        <f t="shared" ref="F201" si="76">ROUND((I200+I201+J200+J201)/2,3)</f>
        <v>4995</v>
      </c>
      <c r="G201" s="646">
        <f t="shared" ref="G201" si="77">ROUND(D201*F201,3)</f>
        <v>5619.38</v>
      </c>
      <c r="H201" s="456" t="s">
        <v>446</v>
      </c>
      <c r="I201" s="468">
        <v>5280</v>
      </c>
      <c r="J201" s="24"/>
      <c r="K201" s="18"/>
      <c r="M201" s="39"/>
      <c r="O201" s="39"/>
      <c r="Q201" s="40"/>
    </row>
    <row r="202" spans="1:17" s="21" customFormat="1" ht="14.25" customHeight="1">
      <c r="A202" s="191"/>
      <c r="B202" s="183"/>
      <c r="C202" s="203" t="s">
        <v>448</v>
      </c>
      <c r="D202" s="210" t="s">
        <v>1233</v>
      </c>
      <c r="E202" s="3"/>
      <c r="F202" s="460"/>
      <c r="G202" s="461"/>
      <c r="H202" s="478" t="s">
        <v>517</v>
      </c>
      <c r="I202" s="463">
        <v>340</v>
      </c>
      <c r="J202" s="181"/>
      <c r="K202" s="198"/>
      <c r="M202" s="91"/>
      <c r="O202" s="39"/>
      <c r="Q202" s="40"/>
    </row>
    <row r="203" spans="1:17" s="21" customFormat="1" ht="14.25" customHeight="1">
      <c r="A203" s="45"/>
      <c r="B203" s="4" t="s">
        <v>447</v>
      </c>
      <c r="C203" s="205" t="s">
        <v>450</v>
      </c>
      <c r="D203" s="129">
        <v>9</v>
      </c>
      <c r="E203" s="6" t="s">
        <v>1</v>
      </c>
      <c r="F203" s="647">
        <f t="shared" ref="F203" si="78">ROUND((I202+I203+J202+J203)/2,3)</f>
        <v>330</v>
      </c>
      <c r="G203" s="646">
        <f t="shared" ref="G203" si="79">ROUND(D203*F203,3)</f>
        <v>2970</v>
      </c>
      <c r="H203" s="456" t="s">
        <v>451</v>
      </c>
      <c r="I203" s="468">
        <v>320</v>
      </c>
      <c r="J203" s="24"/>
      <c r="K203" s="18"/>
      <c r="M203" s="39"/>
      <c r="O203" s="39"/>
      <c r="Q203" s="40"/>
    </row>
    <row r="204" spans="1:17" s="21" customFormat="1" ht="14.25" customHeight="1">
      <c r="A204" s="236"/>
      <c r="B204" s="183"/>
      <c r="C204" s="203"/>
      <c r="D204" s="210"/>
      <c r="E204" s="3"/>
      <c r="F204" s="460"/>
      <c r="G204" s="461"/>
      <c r="H204" s="462" t="s">
        <v>1334</v>
      </c>
      <c r="I204" s="471">
        <v>330</v>
      </c>
      <c r="J204" s="188"/>
      <c r="K204" s="303"/>
      <c r="M204" s="39"/>
      <c r="O204" s="39"/>
      <c r="Q204" s="40"/>
    </row>
    <row r="205" spans="1:17" s="21" customFormat="1" ht="14.25" customHeight="1">
      <c r="A205" s="170"/>
      <c r="B205" s="4" t="s">
        <v>441</v>
      </c>
      <c r="C205" s="205" t="s">
        <v>442</v>
      </c>
      <c r="D205" s="129">
        <v>1.125</v>
      </c>
      <c r="E205" s="6" t="s">
        <v>4</v>
      </c>
      <c r="F205" s="647">
        <f t="shared" ref="F205" si="80">ROUND((I204+I205+J204+J205)/2,3)</f>
        <v>365</v>
      </c>
      <c r="G205" s="646">
        <f t="shared" ref="G205" si="81">ROUND(D205*F205,3)</f>
        <v>410.63</v>
      </c>
      <c r="H205" s="456" t="s">
        <v>157</v>
      </c>
      <c r="I205" s="468">
        <v>400</v>
      </c>
      <c r="J205" s="24"/>
      <c r="K205" s="18"/>
      <c r="M205" s="39"/>
      <c r="O205" s="39"/>
      <c r="Q205" s="40"/>
    </row>
    <row r="206" spans="1:17" s="21" customFormat="1" ht="14.25" customHeight="1">
      <c r="A206" s="295"/>
      <c r="B206" s="183"/>
      <c r="C206" s="203" t="s">
        <v>437</v>
      </c>
      <c r="D206" s="210"/>
      <c r="E206" s="3"/>
      <c r="F206" s="460"/>
      <c r="G206" s="461"/>
      <c r="H206" s="478" t="s">
        <v>484</v>
      </c>
      <c r="I206" s="463">
        <v>590</v>
      </c>
      <c r="J206" s="181"/>
      <c r="K206" s="198"/>
      <c r="L206" s="223"/>
      <c r="M206" s="39"/>
      <c r="N206" s="115"/>
      <c r="O206" s="224"/>
      <c r="Q206" s="40"/>
    </row>
    <row r="207" spans="1:17" s="21" customFormat="1" ht="14.25" customHeight="1">
      <c r="A207" s="86"/>
      <c r="B207" s="4" t="s">
        <v>475</v>
      </c>
      <c r="C207" s="205" t="s">
        <v>477</v>
      </c>
      <c r="D207" s="129">
        <v>4.5</v>
      </c>
      <c r="E207" s="6" t="s">
        <v>1</v>
      </c>
      <c r="F207" s="647">
        <f t="shared" ref="F207" si="82">ROUND((I206+I207+J206+J207)/2,3)</f>
        <v>550</v>
      </c>
      <c r="G207" s="646">
        <f t="shared" ref="G207" si="83">ROUND(D207*F207,3)</f>
        <v>2475</v>
      </c>
      <c r="H207" s="456" t="s">
        <v>440</v>
      </c>
      <c r="I207" s="468">
        <v>510</v>
      </c>
      <c r="J207" s="24"/>
      <c r="K207" s="18"/>
      <c r="L207" s="223"/>
      <c r="M207" s="115"/>
      <c r="N207" s="115"/>
      <c r="O207" s="224"/>
      <c r="Q207" s="40"/>
    </row>
    <row r="208" spans="1:17" s="21" customFormat="1" ht="14.25" customHeight="1">
      <c r="A208" s="172"/>
      <c r="B208" s="183"/>
      <c r="C208" s="203" t="s">
        <v>437</v>
      </c>
      <c r="D208" s="210"/>
      <c r="E208" s="3"/>
      <c r="F208" s="460"/>
      <c r="G208" s="461"/>
      <c r="H208" s="478" t="s">
        <v>484</v>
      </c>
      <c r="I208" s="463">
        <v>750</v>
      </c>
      <c r="J208" s="181"/>
      <c r="K208" s="198"/>
      <c r="M208" s="91"/>
      <c r="N208" s="115"/>
      <c r="O208" s="224"/>
      <c r="Q208" s="40"/>
    </row>
    <row r="209" spans="1:17" s="21" customFormat="1" ht="14.25" customHeight="1">
      <c r="A209" s="310"/>
      <c r="B209" s="4" t="s">
        <v>438</v>
      </c>
      <c r="C209" s="179" t="s">
        <v>439</v>
      </c>
      <c r="D209" s="129">
        <v>4.5</v>
      </c>
      <c r="E209" s="6" t="s">
        <v>1</v>
      </c>
      <c r="F209" s="647">
        <f t="shared" ref="F209" si="84">ROUND((I208+I209+J208+J209)/2,3)</f>
        <v>725</v>
      </c>
      <c r="G209" s="646">
        <f t="shared" ref="G209" si="85">ROUND(D209*F209,3)</f>
        <v>3262.5</v>
      </c>
      <c r="H209" s="456" t="s">
        <v>440</v>
      </c>
      <c r="I209" s="468">
        <v>700</v>
      </c>
      <c r="J209" s="24"/>
      <c r="K209" s="18"/>
      <c r="M209" s="39"/>
      <c r="N209" s="115"/>
      <c r="O209" s="224"/>
      <c r="Q209" s="40"/>
    </row>
    <row r="210" spans="1:17" s="21" customFormat="1" ht="14.25" customHeight="1">
      <c r="A210" s="191"/>
      <c r="B210" s="204"/>
      <c r="C210" s="247"/>
      <c r="D210" s="246"/>
      <c r="E210" s="185"/>
      <c r="F210" s="227"/>
      <c r="G210" s="648"/>
      <c r="H210" s="187"/>
      <c r="I210" s="276"/>
      <c r="J210" s="181"/>
      <c r="K210" s="198"/>
      <c r="M210" s="91"/>
      <c r="O210" s="39"/>
      <c r="Q210" s="40"/>
    </row>
    <row r="211" spans="1:17" s="21" customFormat="1" ht="14.25" customHeight="1">
      <c r="A211" s="45"/>
      <c r="B211" s="179"/>
      <c r="C211" s="205"/>
      <c r="D211" s="211"/>
      <c r="E211" s="6"/>
      <c r="F211" s="228" t="s">
        <v>57</v>
      </c>
      <c r="G211" s="649">
        <f>SUM(G195,G197,G199,G201,G203,G205,G207,G209)</f>
        <v>47886.55</v>
      </c>
      <c r="H211" s="264"/>
      <c r="I211" s="118"/>
      <c r="J211" s="24"/>
      <c r="K211" s="18"/>
      <c r="M211" s="39"/>
      <c r="O211" s="39"/>
      <c r="Q211" s="40"/>
    </row>
    <row r="212" spans="1:17" s="21" customFormat="1" ht="14.25" customHeight="1">
      <c r="A212" s="275"/>
      <c r="B212" s="204"/>
      <c r="C212" s="203"/>
      <c r="D212" s="210"/>
      <c r="E212" s="3"/>
      <c r="F212" s="244"/>
      <c r="G212" s="650"/>
      <c r="H212" s="187"/>
      <c r="I212" s="276"/>
      <c r="J212" s="181"/>
      <c r="K212" s="198"/>
      <c r="M212" s="39"/>
      <c r="O212" s="39"/>
      <c r="Q212" s="40"/>
    </row>
    <row r="213" spans="1:17" s="21" customFormat="1" ht="14.25" customHeight="1">
      <c r="A213" s="9"/>
      <c r="B213" s="9" t="s">
        <v>85</v>
      </c>
      <c r="C213" s="205"/>
      <c r="D213" s="211"/>
      <c r="E213" s="6"/>
      <c r="F213" s="245" t="s">
        <v>86</v>
      </c>
      <c r="G213" s="520">
        <f>ROUND(G211,2-INT(LOG(ABS(G211))))</f>
        <v>47900</v>
      </c>
      <c r="H213" s="264" t="s">
        <v>405</v>
      </c>
      <c r="I213" s="118"/>
      <c r="J213" s="24"/>
      <c r="K213" s="18"/>
      <c r="M213" s="39"/>
      <c r="O213" s="39"/>
      <c r="Q213" s="40"/>
    </row>
    <row r="214" spans="1:17" s="21" customFormat="1" ht="14.25" customHeight="1">
      <c r="A214" s="295"/>
      <c r="B214" s="204"/>
      <c r="C214" s="203"/>
      <c r="D214" s="210"/>
      <c r="E214" s="3"/>
      <c r="F214" s="244"/>
      <c r="G214" s="357"/>
      <c r="H214" s="187"/>
      <c r="I214" s="385"/>
      <c r="J214" s="267"/>
      <c r="K214" s="386"/>
      <c r="M214" s="39"/>
      <c r="O214" s="39"/>
      <c r="Q214" s="40"/>
    </row>
    <row r="215" spans="1:17" s="21" customFormat="1" ht="14.25" customHeight="1">
      <c r="A215" s="310"/>
      <c r="B215" s="9"/>
      <c r="C215" s="205"/>
      <c r="D215" s="211"/>
      <c r="E215" s="6"/>
      <c r="F215" s="245"/>
      <c r="G215" s="338"/>
      <c r="H215" s="264"/>
      <c r="I215" s="382"/>
      <c r="J215" s="265"/>
      <c r="K215" s="266"/>
      <c r="M215" s="39"/>
      <c r="O215" s="39"/>
      <c r="Q215" s="40"/>
    </row>
    <row r="216" spans="1:17" s="21" customFormat="1" ht="14.25" customHeight="1">
      <c r="A216" s="172"/>
      <c r="B216" s="182"/>
      <c r="C216" s="203"/>
      <c r="D216" s="210"/>
      <c r="E216" s="3"/>
      <c r="F216" s="244"/>
      <c r="G216" s="357"/>
      <c r="H216" s="187"/>
      <c r="I216" s="385"/>
      <c r="J216" s="267"/>
      <c r="K216" s="386"/>
      <c r="M216" s="39"/>
      <c r="O216" s="39"/>
      <c r="Q216" s="40"/>
    </row>
    <row r="217" spans="1:17" s="21" customFormat="1" ht="14.25" customHeight="1">
      <c r="A217" s="310" t="s">
        <v>128</v>
      </c>
      <c r="B217" s="292" t="s">
        <v>209</v>
      </c>
      <c r="C217" s="205"/>
      <c r="D217" s="211"/>
      <c r="E217" s="6"/>
      <c r="F217" s="245"/>
      <c r="G217" s="338"/>
      <c r="H217" s="264"/>
      <c r="I217" s="382"/>
      <c r="J217" s="265"/>
      <c r="K217" s="266"/>
      <c r="M217" s="39"/>
      <c r="O217" s="39"/>
      <c r="Q217" s="40"/>
    </row>
    <row r="218" spans="1:17" s="21" customFormat="1" ht="14.25" customHeight="1">
      <c r="A218" s="191"/>
      <c r="B218" s="192" t="s">
        <v>670</v>
      </c>
      <c r="C218" s="192" t="s">
        <v>679</v>
      </c>
      <c r="D218" s="175" t="s">
        <v>1234</v>
      </c>
      <c r="E218" s="3"/>
      <c r="F218" s="504"/>
      <c r="G218" s="661"/>
      <c r="H218" s="478"/>
      <c r="I218" s="672"/>
      <c r="J218" s="181"/>
      <c r="K218" s="198"/>
      <c r="M218" s="39"/>
      <c r="O218" s="39"/>
      <c r="Q218" s="40"/>
    </row>
    <row r="219" spans="1:17" s="21" customFormat="1" ht="14.25" customHeight="1">
      <c r="A219" s="45"/>
      <c r="B219" s="46" t="s">
        <v>431</v>
      </c>
      <c r="C219" s="46" t="s">
        <v>680</v>
      </c>
      <c r="D219" s="129">
        <v>23.629239999999999</v>
      </c>
      <c r="E219" s="6" t="s">
        <v>19</v>
      </c>
      <c r="F219" s="647">
        <f t="shared" ref="F219" si="86">ROUND((I218+I219+J218+J219)/1,3)</f>
        <v>19900</v>
      </c>
      <c r="G219" s="646">
        <f t="shared" ref="G219" si="87">ROUND(D219*F219,3)</f>
        <v>470221.88</v>
      </c>
      <c r="H219" s="456" t="s">
        <v>403</v>
      </c>
      <c r="I219" s="468">
        <v>19900</v>
      </c>
      <c r="J219" s="24"/>
      <c r="K219" s="18"/>
      <c r="M219" s="39"/>
      <c r="O219" s="39"/>
      <c r="Q219" s="40"/>
    </row>
    <row r="220" spans="1:17" s="21" customFormat="1" ht="14.25" customHeight="1">
      <c r="A220" s="172"/>
      <c r="B220" s="192" t="s">
        <v>670</v>
      </c>
      <c r="C220" s="192" t="s">
        <v>671</v>
      </c>
      <c r="D220" s="175" t="s">
        <v>1235</v>
      </c>
      <c r="E220" s="3"/>
      <c r="F220" s="504"/>
      <c r="G220" s="661"/>
      <c r="H220" s="478"/>
      <c r="I220" s="672"/>
      <c r="J220" s="181"/>
      <c r="K220" s="198"/>
      <c r="M220" s="39"/>
      <c r="O220" s="39"/>
      <c r="Q220" s="40"/>
    </row>
    <row r="221" spans="1:17" s="21" customFormat="1" ht="14.25" customHeight="1">
      <c r="A221" s="310"/>
      <c r="B221" s="46" t="s">
        <v>431</v>
      </c>
      <c r="C221" s="46" t="s">
        <v>672</v>
      </c>
      <c r="D221" s="129">
        <v>8.2092299999999998</v>
      </c>
      <c r="E221" s="6" t="s">
        <v>19</v>
      </c>
      <c r="F221" s="647">
        <f t="shared" ref="F221" si="88">ROUND((I220+I221+J220+J221)/1,3)</f>
        <v>25400</v>
      </c>
      <c r="G221" s="646">
        <f t="shared" ref="G221" si="89">ROUND(D221*F221,3)</f>
        <v>208514.44</v>
      </c>
      <c r="H221" s="456" t="s">
        <v>403</v>
      </c>
      <c r="I221" s="468">
        <v>25400</v>
      </c>
      <c r="J221" s="24"/>
      <c r="K221" s="18"/>
      <c r="M221" s="39"/>
      <c r="O221" s="39"/>
      <c r="Q221" s="40"/>
    </row>
    <row r="222" spans="1:17" s="21" customFormat="1" ht="14.25" customHeight="1">
      <c r="A222" s="241"/>
      <c r="B222" s="204"/>
      <c r="C222" s="247"/>
      <c r="D222" s="246"/>
      <c r="E222" s="185"/>
      <c r="F222" s="227"/>
      <c r="G222" s="648"/>
      <c r="H222" s="187"/>
      <c r="I222" s="276"/>
      <c r="J222" s="181"/>
      <c r="K222" s="198"/>
      <c r="M222" s="39"/>
      <c r="O222" s="39"/>
      <c r="Q222" s="40"/>
    </row>
    <row r="223" spans="1:17" s="21" customFormat="1" ht="14.25" customHeight="1">
      <c r="A223" s="9"/>
      <c r="B223" s="179"/>
      <c r="C223" s="205"/>
      <c r="D223" s="211"/>
      <c r="E223" s="6"/>
      <c r="F223" s="228" t="s">
        <v>57</v>
      </c>
      <c r="G223" s="649">
        <f>SUM(G217,G219,G221)</f>
        <v>678736.32</v>
      </c>
      <c r="H223" s="264"/>
      <c r="I223" s="118"/>
      <c r="J223" s="24"/>
      <c r="K223" s="18"/>
      <c r="M223" s="39"/>
      <c r="O223" s="39"/>
      <c r="Q223" s="40"/>
    </row>
    <row r="224" spans="1:17" s="21" customFormat="1" ht="14.25" customHeight="1">
      <c r="A224" s="241"/>
      <c r="B224" s="204"/>
      <c r="C224" s="203"/>
      <c r="D224" s="210"/>
      <c r="E224" s="3"/>
      <c r="F224" s="244"/>
      <c r="G224" s="650"/>
      <c r="H224" s="187"/>
      <c r="I224" s="276"/>
      <c r="J224" s="181"/>
      <c r="K224" s="198"/>
      <c r="M224" s="91"/>
      <c r="O224" s="39"/>
      <c r="Q224" s="40"/>
    </row>
    <row r="225" spans="1:17" s="21" customFormat="1" ht="14.25" customHeight="1">
      <c r="A225" s="9"/>
      <c r="B225" s="9" t="s">
        <v>85</v>
      </c>
      <c r="C225" s="205"/>
      <c r="D225" s="211"/>
      <c r="E225" s="6"/>
      <c r="F225" s="245" t="s">
        <v>86</v>
      </c>
      <c r="G225" s="520">
        <f>ROUND(G223,2-INT(LOG(ABS(G223))))</f>
        <v>679000</v>
      </c>
      <c r="H225" s="264" t="s">
        <v>678</v>
      </c>
      <c r="I225" s="118"/>
      <c r="J225" s="24"/>
      <c r="K225" s="18"/>
      <c r="M225" s="39"/>
      <c r="O225" s="39"/>
      <c r="Q225" s="40"/>
    </row>
    <row r="226" spans="1:17" s="21" customFormat="1" ht="14.25" customHeight="1">
      <c r="A226" s="295"/>
      <c r="B226" s="183"/>
      <c r="C226" s="203"/>
      <c r="D226" s="210"/>
      <c r="E226" s="3"/>
      <c r="F226" s="340"/>
      <c r="G226" s="324"/>
      <c r="H226" s="187"/>
      <c r="I226" s="276"/>
      <c r="J226" s="181"/>
      <c r="K226" s="198"/>
      <c r="M226" s="39"/>
      <c r="O226" s="39"/>
      <c r="Q226" s="40"/>
    </row>
    <row r="227" spans="1:17" s="21" customFormat="1" ht="14.25" customHeight="1">
      <c r="A227" s="128"/>
      <c r="B227" s="4"/>
      <c r="C227" s="205"/>
      <c r="D227" s="129"/>
      <c r="E227" s="6"/>
      <c r="F227" s="278"/>
      <c r="G227" s="312"/>
      <c r="H227" s="50"/>
      <c r="I227" s="118"/>
      <c r="J227" s="24"/>
      <c r="K227" s="18"/>
      <c r="M227" s="39"/>
      <c r="O227" s="39"/>
      <c r="Q227" s="40"/>
    </row>
    <row r="228" spans="1:17" s="21" customFormat="1" ht="14.25" customHeight="1">
      <c r="A228" s="172"/>
      <c r="B228" s="1"/>
      <c r="C228" s="203" t="s">
        <v>840</v>
      </c>
      <c r="D228" s="246"/>
      <c r="E228" s="185"/>
      <c r="F228" s="227"/>
      <c r="G228" s="333"/>
      <c r="H228" s="187"/>
      <c r="I228" s="385"/>
      <c r="J228" s="267"/>
      <c r="K228" s="386"/>
      <c r="M228" s="39"/>
      <c r="O228" s="39"/>
      <c r="Q228" s="40"/>
    </row>
    <row r="229" spans="1:17" s="21" customFormat="1" ht="14.25" customHeight="1">
      <c r="A229" s="310" t="s">
        <v>126</v>
      </c>
      <c r="B229" s="4" t="s">
        <v>837</v>
      </c>
      <c r="C229" s="205" t="s">
        <v>844</v>
      </c>
      <c r="D229" s="211"/>
      <c r="E229" s="6"/>
      <c r="F229" s="243"/>
      <c r="G229" s="332"/>
      <c r="H229" s="264"/>
      <c r="I229" s="382"/>
      <c r="J229" s="265"/>
      <c r="K229" s="266"/>
      <c r="M229" s="39"/>
      <c r="O229" s="39"/>
      <c r="Q229" s="40"/>
    </row>
    <row r="230" spans="1:17" s="21" customFormat="1" ht="14.25" customHeight="1">
      <c r="A230" s="191"/>
      <c r="B230" s="183"/>
      <c r="C230" s="203" t="s">
        <v>458</v>
      </c>
      <c r="D230" s="210"/>
      <c r="E230" s="3"/>
      <c r="F230" s="460"/>
      <c r="G230" s="461"/>
      <c r="H230" s="478" t="s">
        <v>464</v>
      </c>
      <c r="I230" s="463">
        <v>1300</v>
      </c>
      <c r="J230" s="181"/>
      <c r="K230" s="198"/>
      <c r="M230" s="39"/>
      <c r="O230" s="39"/>
      <c r="Q230" s="40"/>
    </row>
    <row r="231" spans="1:17" s="21" customFormat="1" ht="14.25" customHeight="1">
      <c r="A231" s="45"/>
      <c r="B231" s="4" t="s">
        <v>459</v>
      </c>
      <c r="C231" s="205" t="s">
        <v>460</v>
      </c>
      <c r="D231" s="129">
        <v>1</v>
      </c>
      <c r="E231" s="6" t="s">
        <v>4</v>
      </c>
      <c r="F231" s="647">
        <f t="shared" ref="F231" si="90">ROUND((I230+I231+J230+J231)/2,3)</f>
        <v>1185</v>
      </c>
      <c r="G231" s="646">
        <f t="shared" ref="G231" si="91">ROUND(D231*F231,3)</f>
        <v>1185</v>
      </c>
      <c r="H231" s="456" t="s">
        <v>461</v>
      </c>
      <c r="I231" s="468">
        <v>1070</v>
      </c>
      <c r="J231" s="24"/>
      <c r="K231" s="18"/>
      <c r="M231" s="39"/>
      <c r="O231" s="39"/>
      <c r="Q231" s="40"/>
    </row>
    <row r="232" spans="1:17" s="21" customFormat="1" ht="14.25" customHeight="1">
      <c r="A232" s="191"/>
      <c r="B232" s="183"/>
      <c r="C232" s="203" t="s">
        <v>458</v>
      </c>
      <c r="D232" s="210"/>
      <c r="E232" s="3"/>
      <c r="F232" s="460"/>
      <c r="G232" s="461"/>
      <c r="H232" s="478" t="s">
        <v>1355</v>
      </c>
      <c r="I232" s="463">
        <v>170</v>
      </c>
      <c r="J232" s="181"/>
      <c r="K232" s="198"/>
      <c r="L232" s="242"/>
      <c r="M232" s="238"/>
      <c r="O232" s="39"/>
      <c r="Q232" s="40"/>
    </row>
    <row r="233" spans="1:17" s="21" customFormat="1" ht="14.25" customHeight="1">
      <c r="A233" s="45"/>
      <c r="B233" s="4" t="s">
        <v>465</v>
      </c>
      <c r="C233" s="205" t="s">
        <v>460</v>
      </c>
      <c r="D233" s="129">
        <v>1</v>
      </c>
      <c r="E233" s="6" t="s">
        <v>4</v>
      </c>
      <c r="F233" s="647">
        <f t="shared" ref="F233" si="92">ROUND((I232+I233+J232+J233)/2,3)</f>
        <v>155</v>
      </c>
      <c r="G233" s="646">
        <f t="shared" ref="G233" si="93">ROUND(D233*F233,3)</f>
        <v>155</v>
      </c>
      <c r="H233" s="456" t="s">
        <v>466</v>
      </c>
      <c r="I233" s="468">
        <v>140</v>
      </c>
      <c r="J233" s="24"/>
      <c r="K233" s="18"/>
      <c r="L233" s="223"/>
      <c r="M233" s="238"/>
      <c r="O233" s="39"/>
      <c r="Q233" s="40"/>
    </row>
    <row r="234" spans="1:17" s="21" customFormat="1" ht="14.25" customHeight="1">
      <c r="A234" s="295"/>
      <c r="B234" s="204"/>
      <c r="C234" s="203"/>
      <c r="D234" s="210"/>
      <c r="E234" s="3"/>
      <c r="F234" s="227"/>
      <c r="G234" s="339"/>
      <c r="H234" s="187"/>
      <c r="I234" s="385"/>
      <c r="J234" s="267"/>
      <c r="K234" s="386"/>
      <c r="L234" s="223"/>
      <c r="M234" s="115"/>
      <c r="N234" s="115"/>
      <c r="O234" s="224"/>
      <c r="Q234" s="40"/>
    </row>
    <row r="235" spans="1:17" s="21" customFormat="1" ht="14.25" customHeight="1">
      <c r="A235" s="86"/>
      <c r="B235" s="179"/>
      <c r="C235" s="205"/>
      <c r="D235" s="211"/>
      <c r="E235" s="6"/>
      <c r="F235" s="228" t="s">
        <v>57</v>
      </c>
      <c r="G235" s="653">
        <f>SUM(G227,G229,G231,G233)</f>
        <v>1340</v>
      </c>
      <c r="H235" s="264"/>
      <c r="I235" s="382"/>
      <c r="J235" s="265"/>
      <c r="K235" s="266"/>
      <c r="L235" s="223"/>
      <c r="M235" s="115"/>
      <c r="N235" s="115"/>
      <c r="O235" s="224"/>
      <c r="Q235" s="40"/>
    </row>
    <row r="236" spans="1:17" s="21" customFormat="1" ht="14.25" customHeight="1">
      <c r="A236" s="172"/>
      <c r="B236" s="204"/>
      <c r="C236" s="203"/>
      <c r="D236" s="210"/>
      <c r="E236" s="3"/>
      <c r="F236" s="244"/>
      <c r="G236" s="650"/>
      <c r="H236" s="187"/>
      <c r="I236" s="385"/>
      <c r="J236" s="267"/>
      <c r="K236" s="386"/>
      <c r="M236" s="39"/>
      <c r="O236" s="39"/>
      <c r="Q236" s="40"/>
    </row>
    <row r="237" spans="1:17" s="21" customFormat="1" ht="14.25" customHeight="1">
      <c r="A237" s="310"/>
      <c r="B237" s="9" t="s">
        <v>85</v>
      </c>
      <c r="C237" s="205"/>
      <c r="D237" s="211"/>
      <c r="E237" s="6"/>
      <c r="F237" s="245" t="s">
        <v>86</v>
      </c>
      <c r="G237" s="520">
        <f>ROUND(G235,2-INT(LOG(ABS(G235))))</f>
        <v>1340</v>
      </c>
      <c r="H237" s="264" t="s">
        <v>94</v>
      </c>
      <c r="I237" s="382"/>
      <c r="J237" s="265"/>
      <c r="K237" s="266"/>
      <c r="M237" s="39"/>
      <c r="O237" s="39"/>
      <c r="Q237" s="40"/>
    </row>
    <row r="238" spans="1:17" s="21" customFormat="1" ht="14.25" customHeight="1">
      <c r="A238" s="191"/>
      <c r="B238" s="192"/>
      <c r="C238" s="203"/>
      <c r="D238" s="175"/>
      <c r="E238" s="3"/>
      <c r="F238" s="340"/>
      <c r="G238" s="324"/>
      <c r="H238" s="180"/>
      <c r="I238" s="350"/>
      <c r="J238" s="188"/>
      <c r="K238" s="303"/>
      <c r="M238" s="39"/>
      <c r="O238" s="39"/>
      <c r="Q238" s="40"/>
    </row>
    <row r="239" spans="1:17" s="21" customFormat="1" ht="14.25" customHeight="1">
      <c r="A239" s="45"/>
      <c r="B239" s="46"/>
      <c r="C239" s="205"/>
      <c r="D239" s="129"/>
      <c r="E239" s="6"/>
      <c r="F239" s="278"/>
      <c r="G239" s="312"/>
      <c r="H239" s="50"/>
      <c r="I239" s="118"/>
      <c r="J239" s="24"/>
      <c r="K239" s="162"/>
      <c r="M239" s="39"/>
      <c r="O239" s="39"/>
      <c r="Q239" s="40"/>
    </row>
    <row r="240" spans="1:17" s="21" customFormat="1" ht="14.25" customHeight="1">
      <c r="A240" s="172"/>
      <c r="B240" s="1" t="s">
        <v>1002</v>
      </c>
      <c r="C240" s="203" t="s">
        <v>839</v>
      </c>
      <c r="D240" s="210"/>
      <c r="E240" s="3"/>
      <c r="F240" s="460"/>
      <c r="G240" s="461"/>
      <c r="H240" s="478"/>
      <c r="I240" s="463"/>
      <c r="J240" s="181"/>
      <c r="K240" s="198"/>
      <c r="M240" s="39"/>
      <c r="O240" s="39"/>
      <c r="Q240" s="40"/>
    </row>
    <row r="241" spans="1:17" s="21" customFormat="1" ht="14.25" customHeight="1">
      <c r="A241" s="310" t="s">
        <v>127</v>
      </c>
      <c r="B241" s="4" t="s">
        <v>1004</v>
      </c>
      <c r="C241" s="205" t="s">
        <v>844</v>
      </c>
      <c r="D241" s="129"/>
      <c r="E241" s="6"/>
      <c r="F241" s="647"/>
      <c r="G241" s="646"/>
      <c r="H241" s="456"/>
      <c r="I241" s="468"/>
      <c r="J241" s="24"/>
      <c r="K241" s="18"/>
      <c r="M241" s="39"/>
      <c r="O241" s="39"/>
      <c r="Q241" s="40"/>
    </row>
    <row r="242" spans="1:17" s="21" customFormat="1" ht="14.25" customHeight="1">
      <c r="A242" s="191"/>
      <c r="B242" s="183"/>
      <c r="C242" s="203" t="s">
        <v>467</v>
      </c>
      <c r="D242" s="210"/>
      <c r="E242" s="3"/>
      <c r="F242" s="460"/>
      <c r="G242" s="461"/>
      <c r="H242" s="478" t="s">
        <v>464</v>
      </c>
      <c r="I242" s="463">
        <v>1030</v>
      </c>
      <c r="J242" s="181"/>
      <c r="K242" s="198"/>
      <c r="M242" s="39"/>
      <c r="O242" s="39"/>
      <c r="Q242" s="40"/>
    </row>
    <row r="243" spans="1:17" s="21" customFormat="1" ht="14.25" customHeight="1">
      <c r="A243" s="45"/>
      <c r="B243" s="4" t="s">
        <v>468</v>
      </c>
      <c r="C243" s="179" t="s">
        <v>469</v>
      </c>
      <c r="D243" s="129">
        <v>1</v>
      </c>
      <c r="E243" s="6" t="s">
        <v>4</v>
      </c>
      <c r="F243" s="647">
        <f t="shared" ref="F243" si="94">ROUND((I242+I243+J242+J243)/2,3)</f>
        <v>1025</v>
      </c>
      <c r="G243" s="646">
        <f t="shared" ref="G243" si="95">ROUND(D243*F243,3)</f>
        <v>1025</v>
      </c>
      <c r="H243" s="456" t="s">
        <v>470</v>
      </c>
      <c r="I243" s="468">
        <v>1020</v>
      </c>
      <c r="J243" s="24"/>
      <c r="K243" s="18"/>
      <c r="M243" s="39"/>
      <c r="O243" s="39"/>
      <c r="Q243" s="40"/>
    </row>
    <row r="244" spans="1:17" s="21" customFormat="1" ht="14.25" customHeight="1">
      <c r="A244" s="191"/>
      <c r="B244" s="183"/>
      <c r="C244" s="203" t="s">
        <v>472</v>
      </c>
      <c r="D244" s="210"/>
      <c r="E244" s="3"/>
      <c r="F244" s="460"/>
      <c r="G244" s="461"/>
      <c r="H244" s="478" t="s">
        <v>484</v>
      </c>
      <c r="I244" s="463">
        <v>490</v>
      </c>
      <c r="J244" s="181"/>
      <c r="K244" s="198"/>
      <c r="L244" s="223"/>
      <c r="M244" s="115"/>
      <c r="N244" s="115"/>
      <c r="O244" s="224"/>
      <c r="Q244" s="40"/>
    </row>
    <row r="245" spans="1:17" s="21" customFormat="1" ht="14.25" customHeight="1">
      <c r="A245" s="45"/>
      <c r="B245" s="4" t="s">
        <v>465</v>
      </c>
      <c r="C245" s="205" t="s">
        <v>473</v>
      </c>
      <c r="D245" s="129">
        <v>1</v>
      </c>
      <c r="E245" s="6" t="s">
        <v>4</v>
      </c>
      <c r="F245" s="647">
        <f t="shared" ref="F245" si="96">ROUND((I244+I245+J244+J245)/2,3)</f>
        <v>455</v>
      </c>
      <c r="G245" s="646">
        <f t="shared" ref="G245" si="97">ROUND(D245*F245,3)</f>
        <v>455</v>
      </c>
      <c r="H245" s="456" t="s">
        <v>440</v>
      </c>
      <c r="I245" s="468">
        <v>420</v>
      </c>
      <c r="J245" s="24"/>
      <c r="K245" s="18"/>
      <c r="L245" s="223"/>
      <c r="M245" s="115"/>
      <c r="N245" s="115"/>
      <c r="O245" s="224"/>
      <c r="Q245" s="40"/>
    </row>
    <row r="246" spans="1:17" s="21" customFormat="1" ht="14.25" customHeight="1">
      <c r="A246" s="295"/>
      <c r="B246" s="204"/>
      <c r="C246" s="203"/>
      <c r="D246" s="210"/>
      <c r="E246" s="3"/>
      <c r="F246" s="227"/>
      <c r="G246" s="653"/>
      <c r="H246" s="187"/>
      <c r="I246" s="385"/>
      <c r="J246" s="267"/>
      <c r="K246" s="386"/>
      <c r="M246" s="39"/>
      <c r="O246" s="39"/>
      <c r="Q246" s="40"/>
    </row>
    <row r="247" spans="1:17" s="21" customFormat="1" ht="14.25" customHeight="1">
      <c r="A247" s="86"/>
      <c r="B247" s="179"/>
      <c r="C247" s="205"/>
      <c r="D247" s="211"/>
      <c r="E247" s="6"/>
      <c r="F247" s="228" t="s">
        <v>57</v>
      </c>
      <c r="G247" s="653">
        <f>SUM(G239,G241,G243,G245)</f>
        <v>1480</v>
      </c>
      <c r="H247" s="264"/>
      <c r="I247" s="382"/>
      <c r="J247" s="265"/>
      <c r="K247" s="266"/>
      <c r="M247" s="39"/>
      <c r="O247" s="39"/>
      <c r="Q247" s="40"/>
    </row>
    <row r="248" spans="1:17" s="21" customFormat="1" ht="14.25" customHeight="1">
      <c r="A248" s="191"/>
      <c r="B248" s="204"/>
      <c r="C248" s="203"/>
      <c r="D248" s="210"/>
      <c r="E248" s="3"/>
      <c r="F248" s="244"/>
      <c r="G248" s="650"/>
      <c r="H248" s="187"/>
      <c r="I248" s="385"/>
      <c r="J248" s="267"/>
      <c r="K248" s="386"/>
      <c r="M248" s="39"/>
      <c r="O248" s="39"/>
      <c r="Q248" s="40"/>
    </row>
    <row r="249" spans="1:17" s="21" customFormat="1" ht="14.25" customHeight="1">
      <c r="A249" s="45"/>
      <c r="B249" s="9" t="s">
        <v>85</v>
      </c>
      <c r="C249" s="205"/>
      <c r="D249" s="211"/>
      <c r="E249" s="6"/>
      <c r="F249" s="245" t="s">
        <v>86</v>
      </c>
      <c r="G249" s="520">
        <f>ROUND(G247,2-INT(LOG(ABS(G247))))</f>
        <v>1480</v>
      </c>
      <c r="H249" s="264" t="s">
        <v>94</v>
      </c>
      <c r="I249" s="382"/>
      <c r="J249" s="265"/>
      <c r="K249" s="266"/>
      <c r="M249" s="39"/>
      <c r="O249" s="39"/>
      <c r="Q249" s="40"/>
    </row>
    <row r="250" spans="1:17" s="21" customFormat="1" ht="14.25" customHeight="1">
      <c r="A250" s="241"/>
      <c r="B250" s="183"/>
      <c r="C250" s="203"/>
      <c r="D250" s="210"/>
      <c r="E250" s="3"/>
      <c r="F250" s="227"/>
      <c r="G250" s="648"/>
      <c r="H250" s="212"/>
      <c r="I250" s="383"/>
      <c r="J250" s="219"/>
      <c r="K250" s="384"/>
      <c r="M250" s="39"/>
      <c r="O250" s="39"/>
      <c r="Q250" s="40"/>
    </row>
    <row r="251" spans="1:17" s="21" customFormat="1" ht="14.25" customHeight="1">
      <c r="A251" s="9"/>
      <c r="B251" s="4"/>
      <c r="C251" s="205"/>
      <c r="D251" s="211"/>
      <c r="E251" s="6"/>
      <c r="F251" s="243"/>
      <c r="G251" s="649"/>
      <c r="H251" s="212"/>
      <c r="I251" s="383"/>
      <c r="J251" s="219"/>
      <c r="K251" s="384"/>
      <c r="M251" s="39"/>
      <c r="O251" s="39"/>
      <c r="Q251" s="40"/>
    </row>
    <row r="252" spans="1:17" s="21" customFormat="1" ht="14.25" customHeight="1">
      <c r="A252" s="172"/>
      <c r="B252" s="192"/>
      <c r="C252" s="192"/>
      <c r="D252" s="246"/>
      <c r="E252" s="185"/>
      <c r="F252" s="227"/>
      <c r="G252" s="648"/>
      <c r="H252" s="187"/>
      <c r="I252" s="385"/>
      <c r="J252" s="267"/>
      <c r="K252" s="386"/>
      <c r="M252" s="39"/>
      <c r="O252" s="39"/>
      <c r="Q252" s="40"/>
    </row>
    <row r="253" spans="1:17" s="21" customFormat="1" ht="14.25" customHeight="1">
      <c r="A253" s="310" t="s">
        <v>117</v>
      </c>
      <c r="B253" s="46" t="s">
        <v>855</v>
      </c>
      <c r="C253" s="46" t="s">
        <v>856</v>
      </c>
      <c r="D253" s="211"/>
      <c r="E253" s="6"/>
      <c r="F253" s="228"/>
      <c r="G253" s="332"/>
      <c r="H253" s="264"/>
      <c r="I253" s="382"/>
      <c r="J253" s="265"/>
      <c r="K253" s="266"/>
      <c r="M253" s="39"/>
      <c r="O253" s="39"/>
      <c r="Q253" s="40"/>
    </row>
    <row r="254" spans="1:17" s="21" customFormat="1" ht="14.25" customHeight="1">
      <c r="A254" s="191"/>
      <c r="B254" s="7"/>
      <c r="C254" s="203" t="s">
        <v>492</v>
      </c>
      <c r="D254" s="210"/>
      <c r="E254" s="3"/>
      <c r="F254" s="460"/>
      <c r="G254" s="461"/>
      <c r="H254" s="509" t="s">
        <v>1338</v>
      </c>
      <c r="I254" s="506">
        <v>1760</v>
      </c>
      <c r="K254" s="360"/>
      <c r="M254" s="39"/>
      <c r="O254" s="39"/>
      <c r="Q254" s="40"/>
    </row>
    <row r="255" spans="1:17" s="21" customFormat="1" ht="14.25" customHeight="1">
      <c r="A255" s="45"/>
      <c r="B255" s="4" t="s">
        <v>1005</v>
      </c>
      <c r="C255" s="205" t="s">
        <v>494</v>
      </c>
      <c r="D255" s="129">
        <v>1</v>
      </c>
      <c r="E255" s="6" t="s">
        <v>4</v>
      </c>
      <c r="F255" s="647">
        <f t="shared" ref="F255" si="98">ROUND((I254+I255+J254+J255)/2,3)</f>
        <v>2005</v>
      </c>
      <c r="G255" s="646">
        <f t="shared" ref="G255" si="99">ROUND(D255*F255,3)</f>
        <v>2005</v>
      </c>
      <c r="H255" s="456" t="s">
        <v>146</v>
      </c>
      <c r="I255" s="468">
        <v>2250</v>
      </c>
      <c r="J255" s="24"/>
      <c r="K255" s="18"/>
      <c r="M255" s="39"/>
      <c r="O255" s="39"/>
      <c r="Q255" s="40"/>
    </row>
    <row r="256" spans="1:17" s="21" customFormat="1" ht="14.25" customHeight="1">
      <c r="A256" s="295"/>
      <c r="B256" s="183" t="s">
        <v>501</v>
      </c>
      <c r="C256" s="203" t="s">
        <v>503</v>
      </c>
      <c r="D256" s="294" t="s">
        <v>506</v>
      </c>
      <c r="E256" s="3"/>
      <c r="F256" s="504"/>
      <c r="G256" s="648"/>
      <c r="H256" s="659" t="s">
        <v>500</v>
      </c>
      <c r="I256" s="660">
        <v>2250</v>
      </c>
      <c r="J256" s="219"/>
      <c r="K256" s="384"/>
      <c r="L256" s="242"/>
      <c r="M256" s="238"/>
      <c r="O256" s="108"/>
      <c r="Q256" s="40"/>
    </row>
    <row r="257" spans="1:17" s="21" customFormat="1" ht="14.25" customHeight="1">
      <c r="A257" s="86"/>
      <c r="B257" s="4" t="s">
        <v>502</v>
      </c>
      <c r="C257" s="205" t="s">
        <v>505</v>
      </c>
      <c r="D257" s="129">
        <v>-0.63397999999999999</v>
      </c>
      <c r="E257" s="6" t="s">
        <v>496</v>
      </c>
      <c r="F257" s="645">
        <f t="shared" ref="F257" si="100">ROUND((I256+I257+J256+J257)/2,3)</f>
        <v>2250</v>
      </c>
      <c r="G257" s="649">
        <f t="shared" ref="G257" si="101">ROUND(D257*F257,3)</f>
        <v>-1426.46</v>
      </c>
      <c r="H257" s="456" t="s">
        <v>1323</v>
      </c>
      <c r="I257" s="527">
        <v>2250</v>
      </c>
      <c r="J257" s="15"/>
      <c r="K257" s="98"/>
      <c r="L257" s="242"/>
      <c r="M257" s="238"/>
      <c r="O257" s="108"/>
      <c r="Q257" s="40"/>
    </row>
    <row r="258" spans="1:17" s="21" customFormat="1" ht="14.25" customHeight="1">
      <c r="A258" s="172"/>
      <c r="B258" s="183" t="s">
        <v>501</v>
      </c>
      <c r="C258" s="203" t="s">
        <v>504</v>
      </c>
      <c r="D258" s="294" t="s">
        <v>506</v>
      </c>
      <c r="E258" s="3"/>
      <c r="F258" s="504"/>
      <c r="G258" s="648"/>
      <c r="H258" s="659" t="s">
        <v>500</v>
      </c>
      <c r="I258" s="660">
        <v>2500</v>
      </c>
      <c r="J258" s="219"/>
      <c r="K258" s="384"/>
      <c r="L258" s="223"/>
      <c r="M258" s="224"/>
      <c r="N258" s="224"/>
      <c r="O258" s="108"/>
      <c r="Q258" s="40"/>
    </row>
    <row r="259" spans="1:17" s="21" customFormat="1" ht="14.25" customHeight="1">
      <c r="A259" s="310"/>
      <c r="B259" s="4" t="s">
        <v>502</v>
      </c>
      <c r="C259" s="205" t="s">
        <v>505</v>
      </c>
      <c r="D259" s="129">
        <v>0.63397999999999999</v>
      </c>
      <c r="E259" s="6" t="s">
        <v>496</v>
      </c>
      <c r="F259" s="647">
        <f t="shared" ref="F259" si="102">ROUND((I258+I259+J258+J259)/2,3)</f>
        <v>2545</v>
      </c>
      <c r="G259" s="649">
        <f t="shared" ref="G259" si="103">ROUND(D259*F259,3)</f>
        <v>1613.48</v>
      </c>
      <c r="H259" s="456" t="s">
        <v>1323</v>
      </c>
      <c r="I259" s="527">
        <v>2590</v>
      </c>
      <c r="J259" s="15"/>
      <c r="K259" s="98"/>
      <c r="L259" s="223"/>
      <c r="M259" s="224"/>
      <c r="N259" s="224"/>
      <c r="O259" s="108"/>
      <c r="Q259" s="40"/>
    </row>
    <row r="260" spans="1:17" s="21" customFormat="1" ht="14.25" customHeight="1">
      <c r="A260" s="172"/>
      <c r="B260" s="7"/>
      <c r="C260" s="203" t="s">
        <v>497</v>
      </c>
      <c r="D260" s="175"/>
      <c r="E260" s="3"/>
      <c r="F260" s="673"/>
      <c r="G260" s="674"/>
      <c r="H260" s="478"/>
      <c r="I260" s="464"/>
      <c r="J260" s="181"/>
      <c r="K260" s="198"/>
      <c r="L260" s="242"/>
      <c r="M260" s="238"/>
      <c r="O260" s="108"/>
      <c r="Q260" s="40"/>
    </row>
    <row r="261" spans="1:17" s="21" customFormat="1" ht="14.25" customHeight="1">
      <c r="A261" s="86"/>
      <c r="B261" s="4" t="s">
        <v>498</v>
      </c>
      <c r="C261" s="205" t="s">
        <v>499</v>
      </c>
      <c r="D261" s="129">
        <v>0.2</v>
      </c>
      <c r="E261" s="6" t="s">
        <v>84</v>
      </c>
      <c r="F261" s="662">
        <f>SUM(G257,G259)</f>
        <v>187.02</v>
      </c>
      <c r="G261" s="646">
        <f>ROUND(D261*F261,3)</f>
        <v>37.4</v>
      </c>
      <c r="H261" s="620"/>
      <c r="I261" s="622"/>
      <c r="J261" s="265"/>
      <c r="K261" s="266"/>
      <c r="L261" s="242"/>
      <c r="M261" s="238"/>
      <c r="O261" s="108"/>
      <c r="Q261" s="40"/>
    </row>
    <row r="262" spans="1:17" s="21" customFormat="1" ht="14.25" customHeight="1">
      <c r="A262" s="172"/>
      <c r="B262" s="204"/>
      <c r="C262" s="203"/>
      <c r="D262" s="210"/>
      <c r="E262" s="3"/>
      <c r="F262" s="227"/>
      <c r="G262" s="339"/>
      <c r="H262" s="187"/>
      <c r="I262" s="385"/>
      <c r="J262" s="267"/>
      <c r="K262" s="386"/>
      <c r="L262" s="242"/>
      <c r="M262" s="238"/>
      <c r="O262" s="108"/>
      <c r="Q262" s="40"/>
    </row>
    <row r="263" spans="1:17" s="21" customFormat="1" ht="14.25" customHeight="1">
      <c r="A263" s="86"/>
      <c r="B263" s="179"/>
      <c r="C263" s="205"/>
      <c r="D263" s="211"/>
      <c r="E263" s="6"/>
      <c r="F263" s="228" t="s">
        <v>57</v>
      </c>
      <c r="G263" s="653">
        <f>SUM(G253,G255,G257,G259,G261)</f>
        <v>2229.42</v>
      </c>
      <c r="H263" s="264"/>
      <c r="I263" s="382"/>
      <c r="J263" s="265"/>
      <c r="K263" s="266"/>
      <c r="L263" s="242"/>
      <c r="M263" s="238"/>
      <c r="O263" s="108"/>
      <c r="Q263" s="40"/>
    </row>
    <row r="264" spans="1:17" s="21" customFormat="1" ht="14.25" customHeight="1">
      <c r="A264" s="236"/>
      <c r="B264" s="204"/>
      <c r="C264" s="203"/>
      <c r="D264" s="210"/>
      <c r="E264" s="3"/>
      <c r="F264" s="244"/>
      <c r="G264" s="650"/>
      <c r="H264" s="187"/>
      <c r="I264" s="385"/>
      <c r="J264" s="267"/>
      <c r="K264" s="386"/>
      <c r="L264" s="242"/>
      <c r="M264" s="238"/>
      <c r="O264" s="108"/>
      <c r="Q264" s="40"/>
    </row>
    <row r="265" spans="1:17" s="21" customFormat="1" ht="14.25" customHeight="1">
      <c r="A265" s="170"/>
      <c r="B265" s="9" t="s">
        <v>85</v>
      </c>
      <c r="C265" s="205"/>
      <c r="D265" s="211"/>
      <c r="E265" s="6"/>
      <c r="F265" s="245" t="s">
        <v>86</v>
      </c>
      <c r="G265" s="520">
        <f>ROUND(G263,2-INT(LOG(ABS(G263))))</f>
        <v>2230</v>
      </c>
      <c r="H265" s="264" t="s">
        <v>94</v>
      </c>
      <c r="I265" s="382"/>
      <c r="J265" s="265"/>
      <c r="K265" s="266"/>
      <c r="L265" s="242"/>
      <c r="M265" s="238"/>
      <c r="O265" s="108"/>
      <c r="Q265" s="40"/>
    </row>
    <row r="266" spans="1:17" s="21" customFormat="1" ht="14.25" customHeight="1">
      <c r="A266" s="241"/>
      <c r="B266" s="183"/>
      <c r="C266" s="203"/>
      <c r="D266" s="210"/>
      <c r="E266" s="3"/>
      <c r="F266" s="227"/>
      <c r="G266" s="648"/>
      <c r="H266" s="212"/>
      <c r="I266" s="383"/>
      <c r="J266" s="219"/>
      <c r="K266" s="384"/>
      <c r="L266" s="242"/>
      <c r="M266" s="238"/>
      <c r="O266" s="108"/>
      <c r="Q266" s="40"/>
    </row>
    <row r="267" spans="1:17" s="21" customFormat="1" ht="14.25" customHeight="1">
      <c r="A267" s="9"/>
      <c r="B267" s="4"/>
      <c r="C267" s="205"/>
      <c r="D267" s="211"/>
      <c r="E267" s="6"/>
      <c r="F267" s="243"/>
      <c r="G267" s="649"/>
      <c r="H267" s="212"/>
      <c r="I267" s="383"/>
      <c r="J267" s="219"/>
      <c r="K267" s="384"/>
      <c r="L267" s="242"/>
      <c r="M267" s="238"/>
      <c r="O267" s="108"/>
      <c r="Q267" s="40"/>
    </row>
    <row r="268" spans="1:17" s="21" customFormat="1" ht="14.25" customHeight="1">
      <c r="A268" s="172"/>
      <c r="B268" s="192"/>
      <c r="C268" s="192"/>
      <c r="D268" s="175"/>
      <c r="E268" s="3"/>
      <c r="F268" s="244"/>
      <c r="G268" s="313"/>
      <c r="H268" s="187"/>
      <c r="I268" s="276"/>
      <c r="J268" s="181"/>
      <c r="K268" s="198"/>
      <c r="M268" s="39"/>
      <c r="O268" s="39"/>
      <c r="Q268" s="40"/>
    </row>
    <row r="269" spans="1:17" s="21" customFormat="1" ht="14.25" customHeight="1">
      <c r="A269" s="310" t="s">
        <v>133</v>
      </c>
      <c r="B269" s="46" t="s">
        <v>322</v>
      </c>
      <c r="C269" s="46" t="s">
        <v>323</v>
      </c>
      <c r="D269" s="129"/>
      <c r="E269" s="6"/>
      <c r="F269" s="245"/>
      <c r="G269" s="314"/>
      <c r="H269" s="264"/>
      <c r="I269" s="382"/>
      <c r="J269" s="265"/>
      <c r="K269" s="266"/>
      <c r="M269" s="39"/>
      <c r="O269" s="39"/>
      <c r="Q269" s="40"/>
    </row>
    <row r="270" spans="1:17" s="21" customFormat="1" ht="14.25" customHeight="1">
      <c r="A270" s="172"/>
      <c r="B270" s="7" t="s">
        <v>491</v>
      </c>
      <c r="C270" s="203" t="s">
        <v>492</v>
      </c>
      <c r="D270" s="210"/>
      <c r="E270" s="3"/>
      <c r="F270" s="504"/>
      <c r="G270" s="661"/>
      <c r="H270" s="483"/>
      <c r="I270" s="463"/>
      <c r="J270" s="181"/>
      <c r="K270" s="198"/>
      <c r="M270" s="39"/>
      <c r="O270" s="39"/>
      <c r="Q270" s="40"/>
    </row>
    <row r="271" spans="1:17" s="21" customFormat="1" ht="14.25" customHeight="1">
      <c r="A271" s="86"/>
      <c r="B271" s="4" t="s">
        <v>493</v>
      </c>
      <c r="C271" s="205" t="s">
        <v>494</v>
      </c>
      <c r="D271" s="129">
        <v>1</v>
      </c>
      <c r="E271" s="6" t="s">
        <v>4</v>
      </c>
      <c r="F271" s="647">
        <f t="shared" ref="F271" si="104">ROUND((I270+I271+J270+J271)/1,3)</f>
        <v>2090</v>
      </c>
      <c r="G271" s="646">
        <f t="shared" ref="G271" si="105">ROUND(D271*F271,3)</f>
        <v>2090</v>
      </c>
      <c r="H271" s="456" t="s">
        <v>489</v>
      </c>
      <c r="I271" s="468">
        <v>2090</v>
      </c>
      <c r="J271" s="24"/>
      <c r="K271" s="18"/>
      <c r="M271" s="39"/>
      <c r="O271" s="39"/>
      <c r="Q271" s="40"/>
    </row>
    <row r="272" spans="1:17" s="21" customFormat="1" ht="14.25" customHeight="1">
      <c r="A272" s="172"/>
      <c r="B272" s="183" t="s">
        <v>501</v>
      </c>
      <c r="C272" s="203" t="s">
        <v>503</v>
      </c>
      <c r="D272" s="294" t="s">
        <v>506</v>
      </c>
      <c r="E272" s="3"/>
      <c r="F272" s="504"/>
      <c r="G272" s="648"/>
      <c r="H272" s="659" t="s">
        <v>500</v>
      </c>
      <c r="I272" s="660">
        <v>2250</v>
      </c>
      <c r="J272" s="219"/>
      <c r="K272" s="384"/>
      <c r="M272" s="39"/>
      <c r="O272" s="39"/>
      <c r="Q272" s="40"/>
    </row>
    <row r="273" spans="1:17" s="21" customFormat="1" ht="14.25" customHeight="1">
      <c r="A273" s="310"/>
      <c r="B273" s="4" t="s">
        <v>502</v>
      </c>
      <c r="C273" s="205" t="s">
        <v>505</v>
      </c>
      <c r="D273" s="129">
        <v>-0.63397999999999999</v>
      </c>
      <c r="E273" s="6" t="s">
        <v>496</v>
      </c>
      <c r="F273" s="645">
        <f t="shared" ref="F273" si="106">ROUND((I272+I273+J272+J273)/2,3)</f>
        <v>2250</v>
      </c>
      <c r="G273" s="649">
        <f t="shared" ref="G273" si="107">ROUND(D273*F273,3)</f>
        <v>-1426.46</v>
      </c>
      <c r="H273" s="456" t="s">
        <v>1323</v>
      </c>
      <c r="I273" s="527">
        <v>2250</v>
      </c>
      <c r="J273" s="15"/>
      <c r="K273" s="98"/>
      <c r="M273" s="39"/>
      <c r="O273" s="39"/>
      <c r="Q273" s="40"/>
    </row>
    <row r="274" spans="1:17" s="21" customFormat="1" ht="14.25" customHeight="1">
      <c r="A274" s="295"/>
      <c r="B274" s="183" t="s">
        <v>501</v>
      </c>
      <c r="C274" s="203" t="s">
        <v>504</v>
      </c>
      <c r="D274" s="294" t="s">
        <v>506</v>
      </c>
      <c r="E274" s="3"/>
      <c r="F274" s="504"/>
      <c r="G274" s="648"/>
      <c r="H274" s="659" t="s">
        <v>500</v>
      </c>
      <c r="I274" s="660">
        <v>2500</v>
      </c>
      <c r="J274" s="219"/>
      <c r="K274" s="384"/>
      <c r="M274" s="39"/>
      <c r="O274" s="39"/>
      <c r="Q274" s="40"/>
    </row>
    <row r="275" spans="1:17" s="21" customFormat="1" ht="14.25" customHeight="1">
      <c r="A275" s="310"/>
      <c r="B275" s="4" t="s">
        <v>502</v>
      </c>
      <c r="C275" s="205" t="s">
        <v>505</v>
      </c>
      <c r="D275" s="129">
        <v>0.63397999999999999</v>
      </c>
      <c r="E275" s="6" t="s">
        <v>496</v>
      </c>
      <c r="F275" s="647">
        <f t="shared" ref="F275" si="108">ROUND((I274+I275+J274+J275)/2,3)</f>
        <v>2545</v>
      </c>
      <c r="G275" s="649">
        <f t="shared" ref="G275" si="109">ROUND(D275*F275,3)</f>
        <v>1613.48</v>
      </c>
      <c r="H275" s="456" t="s">
        <v>1323</v>
      </c>
      <c r="I275" s="527">
        <v>2590</v>
      </c>
      <c r="J275" s="15"/>
      <c r="K275" s="98"/>
      <c r="M275" s="39"/>
      <c r="O275" s="39"/>
      <c r="Q275" s="40"/>
    </row>
    <row r="276" spans="1:17" s="21" customFormat="1" ht="14.25" customHeight="1">
      <c r="A276" s="295"/>
      <c r="B276" s="7"/>
      <c r="C276" s="203" t="s">
        <v>497</v>
      </c>
      <c r="D276" s="175"/>
      <c r="E276" s="3"/>
      <c r="F276" s="673"/>
      <c r="G276" s="674"/>
      <c r="H276" s="478"/>
      <c r="I276" s="464"/>
      <c r="J276" s="181"/>
      <c r="K276" s="198"/>
      <c r="M276" s="39"/>
      <c r="O276" s="39"/>
      <c r="Q276" s="40"/>
    </row>
    <row r="277" spans="1:17" s="21" customFormat="1" ht="14.25" customHeight="1">
      <c r="A277" s="310"/>
      <c r="B277" s="4" t="s">
        <v>498</v>
      </c>
      <c r="C277" s="205" t="s">
        <v>499</v>
      </c>
      <c r="D277" s="129">
        <v>0.2</v>
      </c>
      <c r="E277" s="6" t="s">
        <v>84</v>
      </c>
      <c r="F277" s="662">
        <f>SUM(G273,G275)</f>
        <v>187.02</v>
      </c>
      <c r="G277" s="646">
        <f>ROUND(D277*F277,3)</f>
        <v>37.4</v>
      </c>
      <c r="H277" s="620"/>
      <c r="I277" s="622"/>
      <c r="J277" s="265"/>
      <c r="K277" s="266"/>
      <c r="M277" s="39"/>
      <c r="O277" s="39"/>
      <c r="Q277" s="40"/>
    </row>
    <row r="278" spans="1:17" s="21" customFormat="1" ht="14.25" customHeight="1">
      <c r="A278" s="295"/>
      <c r="B278" s="204"/>
      <c r="C278" s="203"/>
      <c r="D278" s="210"/>
      <c r="E278" s="3"/>
      <c r="F278" s="227"/>
      <c r="G278" s="653"/>
      <c r="H278" s="187"/>
      <c r="I278" s="385"/>
      <c r="J278" s="267"/>
      <c r="K278" s="386"/>
      <c r="L278" s="223"/>
      <c r="M278" s="115"/>
      <c r="N278" s="115"/>
      <c r="O278" s="224"/>
      <c r="Q278" s="40"/>
    </row>
    <row r="279" spans="1:17" s="21" customFormat="1" ht="14.25" customHeight="1">
      <c r="A279" s="310"/>
      <c r="B279" s="179"/>
      <c r="C279" s="205"/>
      <c r="D279" s="211"/>
      <c r="E279" s="6"/>
      <c r="F279" s="228" t="s">
        <v>57</v>
      </c>
      <c r="G279" s="653">
        <f>SUM(G269,G271,G273,G275,G277)</f>
        <v>2314.42</v>
      </c>
      <c r="H279" s="264"/>
      <c r="I279" s="382"/>
      <c r="J279" s="265"/>
      <c r="K279" s="266"/>
      <c r="L279" s="223"/>
      <c r="M279" s="115"/>
      <c r="N279" s="115"/>
      <c r="O279" s="224"/>
      <c r="Q279" s="40"/>
    </row>
    <row r="280" spans="1:17" s="21" customFormat="1" ht="14.25" customHeight="1">
      <c r="A280" s="172"/>
      <c r="B280" s="204"/>
      <c r="C280" s="203"/>
      <c r="D280" s="210"/>
      <c r="E280" s="3"/>
      <c r="F280" s="244"/>
      <c r="G280" s="650"/>
      <c r="H280" s="187"/>
      <c r="I280" s="385"/>
      <c r="J280" s="267"/>
      <c r="K280" s="386"/>
      <c r="L280" s="242"/>
      <c r="M280" s="238"/>
      <c r="O280" s="39"/>
      <c r="Q280" s="40"/>
    </row>
    <row r="281" spans="1:17" s="21" customFormat="1" ht="14.25" customHeight="1">
      <c r="A281" s="310"/>
      <c r="B281" s="9" t="s">
        <v>85</v>
      </c>
      <c r="C281" s="205"/>
      <c r="D281" s="211"/>
      <c r="E281" s="6"/>
      <c r="F281" s="245" t="s">
        <v>86</v>
      </c>
      <c r="G281" s="520">
        <f>ROUND(G279,2-INT(LOG(ABS(G279))))</f>
        <v>2310</v>
      </c>
      <c r="H281" s="264" t="s">
        <v>94</v>
      </c>
      <c r="I281" s="382"/>
      <c r="J281" s="265"/>
      <c r="K281" s="266"/>
      <c r="L281" s="223"/>
      <c r="M281" s="238"/>
      <c r="O281" s="39"/>
      <c r="Q281" s="40"/>
    </row>
    <row r="282" spans="1:17" s="21" customFormat="1" ht="14.25" customHeight="1">
      <c r="A282" s="295"/>
      <c r="B282" s="7"/>
      <c r="C282" s="203"/>
      <c r="D282" s="175"/>
      <c r="E282" s="3"/>
      <c r="F282" s="340"/>
      <c r="G282" s="461"/>
      <c r="H282" s="187"/>
      <c r="I282" s="276"/>
      <c r="J282" s="181"/>
      <c r="K282" s="198"/>
      <c r="L282" s="223"/>
      <c r="M282" s="238"/>
      <c r="O282" s="39"/>
      <c r="Q282" s="40"/>
    </row>
    <row r="283" spans="1:17" s="21" customFormat="1" ht="14.25" customHeight="1">
      <c r="A283" s="128"/>
      <c r="B283" s="4"/>
      <c r="C283" s="205"/>
      <c r="D283" s="129"/>
      <c r="E283" s="6"/>
      <c r="F283" s="278"/>
      <c r="G283" s="646"/>
      <c r="H283" s="50"/>
      <c r="I283" s="118"/>
      <c r="J283" s="24"/>
      <c r="K283" s="18"/>
      <c r="L283" s="223"/>
      <c r="M283" s="238"/>
      <c r="O283" s="39"/>
      <c r="Q283" s="40"/>
    </row>
    <row r="284" spans="1:17" s="21" customFormat="1" ht="14.25" customHeight="1">
      <c r="A284" s="172"/>
      <c r="B284" s="394" t="s">
        <v>284</v>
      </c>
      <c r="C284" s="335" t="s">
        <v>868</v>
      </c>
      <c r="D284" s="246"/>
      <c r="E284" s="185"/>
      <c r="F284" s="611"/>
      <c r="G284" s="648"/>
      <c r="H284" s="478"/>
      <c r="I284" s="471"/>
      <c r="J284" s="376"/>
      <c r="K284" s="303"/>
      <c r="M284" s="39"/>
      <c r="O284" s="39"/>
      <c r="Q284" s="40"/>
    </row>
    <row r="285" spans="1:17" s="21" customFormat="1" ht="14.25" customHeight="1">
      <c r="A285" s="310" t="s">
        <v>134</v>
      </c>
      <c r="B285" s="292" t="s">
        <v>862</v>
      </c>
      <c r="C285" s="57" t="s">
        <v>869</v>
      </c>
      <c r="D285" s="211"/>
      <c r="E285" s="6"/>
      <c r="F285" s="662"/>
      <c r="G285" s="649"/>
      <c r="H285" s="456"/>
      <c r="I285" s="468"/>
      <c r="J285" s="348"/>
      <c r="K285" s="18"/>
      <c r="M285" s="39"/>
      <c r="O285" s="39"/>
      <c r="Q285" s="40"/>
    </row>
    <row r="286" spans="1:17" s="21" customFormat="1" ht="14.25" customHeight="1">
      <c r="A286" s="236"/>
      <c r="B286" s="183"/>
      <c r="C286" s="203" t="s">
        <v>520</v>
      </c>
      <c r="D286" s="210"/>
      <c r="E286" s="3"/>
      <c r="F286" s="460"/>
      <c r="G286" s="461"/>
      <c r="H286" s="478" t="s">
        <v>1348</v>
      </c>
      <c r="I286" s="463">
        <v>2620</v>
      </c>
      <c r="J286" s="181"/>
      <c r="K286" s="198"/>
      <c r="M286" s="39"/>
      <c r="O286" s="39"/>
      <c r="Q286" s="40"/>
    </row>
    <row r="287" spans="1:17" s="21" customFormat="1" ht="14.25" customHeight="1">
      <c r="A287" s="170"/>
      <c r="B287" s="4" t="s">
        <v>521</v>
      </c>
      <c r="C287" s="205" t="s">
        <v>522</v>
      </c>
      <c r="D287" s="129">
        <v>1</v>
      </c>
      <c r="E287" s="6" t="s">
        <v>4</v>
      </c>
      <c r="F287" s="647">
        <f>ROUND((I286+I287+J286+J287)/2,3)</f>
        <v>2570</v>
      </c>
      <c r="G287" s="646">
        <f t="shared" ref="G287" si="110">ROUND(D287*F287,3)</f>
        <v>2570</v>
      </c>
      <c r="H287" s="456" t="s">
        <v>518</v>
      </c>
      <c r="I287" s="468">
        <v>2520</v>
      </c>
      <c r="J287" s="24"/>
      <c r="K287" s="18"/>
      <c r="M287" s="39"/>
      <c r="O287" s="39"/>
      <c r="Q287" s="40"/>
    </row>
    <row r="288" spans="1:17" s="21" customFormat="1" ht="14.25" customHeight="1">
      <c r="A288" s="172"/>
      <c r="B288" s="183"/>
      <c r="C288" s="203" t="s">
        <v>520</v>
      </c>
      <c r="D288" s="246" t="s">
        <v>523</v>
      </c>
      <c r="E288" s="3"/>
      <c r="F288" s="504"/>
      <c r="G288" s="648"/>
      <c r="H288" s="659" t="s">
        <v>524</v>
      </c>
      <c r="I288" s="660">
        <v>1500</v>
      </c>
      <c r="J288" s="219"/>
      <c r="K288" s="384"/>
      <c r="M288" s="39"/>
      <c r="O288" s="39"/>
      <c r="Q288" s="40"/>
    </row>
    <row r="289" spans="1:17" s="21" customFormat="1" ht="14.25" customHeight="1">
      <c r="A289" s="310"/>
      <c r="B289" s="4" t="s">
        <v>525</v>
      </c>
      <c r="C289" s="205" t="s">
        <v>522</v>
      </c>
      <c r="D289" s="129">
        <v>-1.05</v>
      </c>
      <c r="E289" s="6" t="s">
        <v>4</v>
      </c>
      <c r="F289" s="645">
        <f t="shared" ref="F289" si="111">ROUND((I288+I289+J288+J289)/2,3)</f>
        <v>1500</v>
      </c>
      <c r="G289" s="649">
        <f>ROUND(D289*F289,3)</f>
        <v>-1575</v>
      </c>
      <c r="H289" s="456" t="s">
        <v>1324</v>
      </c>
      <c r="I289" s="527">
        <v>1500</v>
      </c>
      <c r="J289" s="15"/>
      <c r="K289" s="98"/>
      <c r="M289" s="39"/>
      <c r="O289" s="39"/>
      <c r="Q289" s="40"/>
    </row>
    <row r="290" spans="1:17" s="21" customFormat="1" ht="14.25" customHeight="1">
      <c r="A290" s="241"/>
      <c r="B290" s="183"/>
      <c r="C290" s="247"/>
      <c r="D290" s="294"/>
      <c r="E290" s="185"/>
      <c r="F290" s="504" t="s">
        <v>1006</v>
      </c>
      <c r="G290" s="333"/>
      <c r="H290" s="387"/>
      <c r="I290" s="253"/>
      <c r="J290" s="219"/>
      <c r="K290" s="384"/>
      <c r="M290" s="39"/>
      <c r="O290" s="39"/>
      <c r="Q290" s="40"/>
    </row>
    <row r="291" spans="1:17" s="21" customFormat="1" ht="14.25" customHeight="1">
      <c r="A291" s="9"/>
      <c r="B291" s="4"/>
      <c r="C291" s="205"/>
      <c r="D291" s="129"/>
      <c r="E291" s="6"/>
      <c r="F291" s="645"/>
      <c r="G291" s="649"/>
      <c r="H291" s="456"/>
      <c r="I291" s="527"/>
      <c r="J291" s="458"/>
      <c r="K291" s="459"/>
      <c r="M291" s="39"/>
      <c r="O291" s="39"/>
      <c r="Q291" s="40"/>
    </row>
    <row r="292" spans="1:17" s="21" customFormat="1" ht="14.25" customHeight="1">
      <c r="A292" s="172"/>
      <c r="B292" s="183"/>
      <c r="C292" s="247"/>
      <c r="D292" s="246" t="s">
        <v>523</v>
      </c>
      <c r="E292" s="3"/>
      <c r="F292" s="675"/>
      <c r="G292" s="661"/>
      <c r="H292" s="462" t="s">
        <v>527</v>
      </c>
      <c r="I292" s="463"/>
      <c r="J292" s="464"/>
      <c r="K292" s="676"/>
      <c r="M292" s="39"/>
      <c r="O292" s="39"/>
      <c r="Q292" s="40"/>
    </row>
    <row r="293" spans="1:17" s="21" customFormat="1" ht="14.25" customHeight="1">
      <c r="A293" s="310"/>
      <c r="B293" s="4" t="s">
        <v>525</v>
      </c>
      <c r="C293" s="205" t="s">
        <v>528</v>
      </c>
      <c r="D293" s="129">
        <v>1.05</v>
      </c>
      <c r="E293" s="6" t="s">
        <v>4</v>
      </c>
      <c r="F293" s="677">
        <f>ROUND(I293*K293,3)</f>
        <v>2332</v>
      </c>
      <c r="G293" s="646">
        <f>ROUND(D293*F293,3)</f>
        <v>2448.6</v>
      </c>
      <c r="H293" s="456"/>
      <c r="I293" s="468">
        <v>4400</v>
      </c>
      <c r="J293" s="678" t="s">
        <v>2</v>
      </c>
      <c r="K293" s="569">
        <v>0.53</v>
      </c>
      <c r="M293" s="39"/>
      <c r="O293" s="39"/>
      <c r="Q293" s="40"/>
    </row>
    <row r="294" spans="1:17" s="21" customFormat="1" ht="14.25" customHeight="1">
      <c r="A294" s="191"/>
      <c r="B294" s="7"/>
      <c r="C294" s="203" t="s">
        <v>497</v>
      </c>
      <c r="D294" s="175"/>
      <c r="E294" s="3"/>
      <c r="F294" s="673"/>
      <c r="G294" s="674"/>
      <c r="H294" s="478"/>
      <c r="I294" s="464"/>
      <c r="J294" s="464"/>
      <c r="K294" s="499"/>
      <c r="L294" s="223"/>
      <c r="M294" s="115"/>
      <c r="N294" s="115"/>
      <c r="O294" s="224"/>
      <c r="Q294" s="40"/>
    </row>
    <row r="295" spans="1:17" s="21" customFormat="1" ht="14.25" customHeight="1">
      <c r="A295" s="45"/>
      <c r="B295" s="4" t="s">
        <v>498</v>
      </c>
      <c r="C295" s="205" t="s">
        <v>499</v>
      </c>
      <c r="D295" s="129">
        <v>0.2</v>
      </c>
      <c r="E295" s="6" t="s">
        <v>84</v>
      </c>
      <c r="F295" s="662">
        <f>SUM(G289,G293)</f>
        <v>873.6</v>
      </c>
      <c r="G295" s="646">
        <f>ROUND(D295*F295,3)</f>
        <v>174.72</v>
      </c>
      <c r="H295" s="620"/>
      <c r="I295" s="622"/>
      <c r="J295" s="622"/>
      <c r="K295" s="623"/>
      <c r="L295" s="223"/>
      <c r="M295" s="115"/>
      <c r="N295" s="115"/>
      <c r="O295" s="224"/>
      <c r="Q295" s="40"/>
    </row>
    <row r="296" spans="1:17" s="21" customFormat="1" ht="14.25" customHeight="1">
      <c r="A296" s="241"/>
      <c r="B296" s="204"/>
      <c r="C296" s="203"/>
      <c r="D296" s="210"/>
      <c r="E296" s="3"/>
      <c r="F296" s="227"/>
      <c r="G296" s="653"/>
      <c r="H296" s="187"/>
      <c r="I296" s="385"/>
      <c r="J296" s="267"/>
      <c r="K296" s="386"/>
      <c r="L296" s="242"/>
      <c r="M296" s="238"/>
      <c r="O296" s="39"/>
      <c r="Q296" s="40"/>
    </row>
    <row r="297" spans="1:17" s="21" customFormat="1" ht="14.25" customHeight="1">
      <c r="A297" s="128"/>
      <c r="B297" s="179"/>
      <c r="C297" s="205"/>
      <c r="D297" s="211"/>
      <c r="E297" s="6"/>
      <c r="F297" s="228" t="s">
        <v>57</v>
      </c>
      <c r="G297" s="653">
        <f>SUM(G285,G287,G289,G291,G293,G295)</f>
        <v>3618.32</v>
      </c>
      <c r="H297" s="264"/>
      <c r="I297" s="382"/>
      <c r="J297" s="265"/>
      <c r="K297" s="266"/>
      <c r="L297" s="223"/>
      <c r="M297" s="238"/>
      <c r="O297" s="39"/>
      <c r="Q297" s="40"/>
    </row>
    <row r="298" spans="1:17" s="21" customFormat="1" ht="14.25" customHeight="1">
      <c r="A298" s="191"/>
      <c r="B298" s="204"/>
      <c r="C298" s="203"/>
      <c r="D298" s="210"/>
      <c r="E298" s="3"/>
      <c r="F298" s="244"/>
      <c r="G298" s="650"/>
      <c r="H298" s="187"/>
      <c r="I298" s="385"/>
      <c r="J298" s="267"/>
      <c r="K298" s="386"/>
      <c r="L298" s="223"/>
      <c r="M298" s="238"/>
      <c r="O298" s="39"/>
      <c r="Q298" s="40"/>
    </row>
    <row r="299" spans="1:17" s="21" customFormat="1" ht="14.25" customHeight="1">
      <c r="A299" s="45"/>
      <c r="B299" s="9" t="s">
        <v>85</v>
      </c>
      <c r="C299" s="205"/>
      <c r="D299" s="211"/>
      <c r="E299" s="6"/>
      <c r="F299" s="245" t="s">
        <v>86</v>
      </c>
      <c r="G299" s="520">
        <f>ROUND(G297,2-INT(LOG(ABS(G297))))</f>
        <v>3620</v>
      </c>
      <c r="H299" s="264" t="s">
        <v>94</v>
      </c>
      <c r="I299" s="382"/>
      <c r="J299" s="265"/>
      <c r="K299" s="266"/>
      <c r="L299" s="223"/>
      <c r="M299" s="238"/>
      <c r="O299" s="39"/>
      <c r="Q299" s="40"/>
    </row>
    <row r="300" spans="1:17" s="21" customFormat="1" ht="14.25" customHeight="1">
      <c r="A300" s="295"/>
      <c r="B300" s="182"/>
      <c r="C300" s="182"/>
      <c r="D300" s="294"/>
      <c r="E300" s="185"/>
      <c r="F300" s="227"/>
      <c r="G300" s="669"/>
      <c r="H300" s="187"/>
      <c r="I300" s="276"/>
      <c r="J300" s="181"/>
      <c r="K300" s="198"/>
      <c r="M300" s="39"/>
      <c r="O300" s="39"/>
      <c r="Q300" s="40"/>
    </row>
    <row r="301" spans="1:17" s="21" customFormat="1" ht="14.25" customHeight="1">
      <c r="A301" s="310"/>
      <c r="B301" s="179"/>
      <c r="C301" s="205"/>
      <c r="D301" s="129"/>
      <c r="E301" s="6"/>
      <c r="F301" s="228"/>
      <c r="G301" s="646"/>
      <c r="H301" s="264"/>
      <c r="I301" s="382"/>
      <c r="J301" s="265"/>
      <c r="K301" s="266"/>
      <c r="M301" s="39"/>
      <c r="O301" s="39"/>
      <c r="Q301" s="40"/>
    </row>
    <row r="302" spans="1:17" s="21" customFormat="1" ht="14.25" customHeight="1">
      <c r="A302" s="172"/>
      <c r="B302" s="394" t="s">
        <v>285</v>
      </c>
      <c r="C302" s="59" t="s">
        <v>868</v>
      </c>
      <c r="D302" s="210"/>
      <c r="E302" s="3"/>
      <c r="F302" s="244"/>
      <c r="G302" s="650"/>
      <c r="H302" s="187"/>
      <c r="I302" s="385"/>
      <c r="J302" s="267"/>
      <c r="K302" s="386"/>
      <c r="M302" s="39"/>
      <c r="O302" s="39"/>
      <c r="Q302" s="40"/>
    </row>
    <row r="303" spans="1:17" s="21" customFormat="1" ht="14.25" customHeight="1">
      <c r="A303" s="310" t="s">
        <v>129</v>
      </c>
      <c r="B303" s="292" t="s">
        <v>866</v>
      </c>
      <c r="C303" s="57" t="s">
        <v>870</v>
      </c>
      <c r="D303" s="211"/>
      <c r="E303" s="6"/>
      <c r="F303" s="656"/>
      <c r="G303" s="520"/>
      <c r="H303" s="620"/>
      <c r="I303" s="658"/>
      <c r="J303" s="265"/>
      <c r="K303" s="266"/>
      <c r="M303" s="39"/>
      <c r="O303" s="39"/>
      <c r="Q303" s="40"/>
    </row>
    <row r="304" spans="1:17" s="21" customFormat="1" ht="14.25" customHeight="1">
      <c r="A304" s="172"/>
      <c r="B304" s="183"/>
      <c r="C304" s="203" t="s">
        <v>520</v>
      </c>
      <c r="D304" s="210"/>
      <c r="E304" s="3"/>
      <c r="F304" s="460"/>
      <c r="G304" s="461"/>
      <c r="H304" s="478" t="s">
        <v>1348</v>
      </c>
      <c r="I304" s="463">
        <v>2620</v>
      </c>
      <c r="J304" s="181"/>
      <c r="K304" s="198"/>
      <c r="M304" s="39"/>
      <c r="O304" s="39"/>
      <c r="Q304" s="40"/>
    </row>
    <row r="305" spans="1:17" s="21" customFormat="1" ht="14.25" customHeight="1">
      <c r="A305" s="310"/>
      <c r="B305" s="4" t="s">
        <v>521</v>
      </c>
      <c r="C305" s="205" t="s">
        <v>522</v>
      </c>
      <c r="D305" s="129">
        <v>1</v>
      </c>
      <c r="E305" s="6" t="s">
        <v>4</v>
      </c>
      <c r="F305" s="647">
        <f t="shared" ref="F305" si="112">ROUND((I304+I305+J304+J305)/2,3)</f>
        <v>2570</v>
      </c>
      <c r="G305" s="646">
        <f t="shared" ref="G305" si="113">ROUND(D305*F305,3)</f>
        <v>2570</v>
      </c>
      <c r="H305" s="456" t="s">
        <v>518</v>
      </c>
      <c r="I305" s="468">
        <v>2520</v>
      </c>
      <c r="J305" s="24"/>
      <c r="K305" s="18"/>
      <c r="M305" s="39"/>
      <c r="O305" s="39"/>
      <c r="Q305" s="40"/>
    </row>
    <row r="306" spans="1:17" s="21" customFormat="1" ht="14.25" customHeight="1">
      <c r="A306" s="172"/>
      <c r="B306" s="183"/>
      <c r="C306" s="203" t="s">
        <v>520</v>
      </c>
      <c r="D306" s="246" t="s">
        <v>523</v>
      </c>
      <c r="E306" s="3"/>
      <c r="F306" s="504"/>
      <c r="G306" s="648"/>
      <c r="H306" s="659" t="s">
        <v>524</v>
      </c>
      <c r="I306" s="660">
        <v>1500</v>
      </c>
      <c r="J306" s="219"/>
      <c r="K306" s="384"/>
      <c r="M306" s="39"/>
      <c r="O306" s="39"/>
      <c r="Q306" s="40"/>
    </row>
    <row r="307" spans="1:17" s="21" customFormat="1" ht="14.25" customHeight="1">
      <c r="A307" s="310"/>
      <c r="B307" s="4" t="s">
        <v>525</v>
      </c>
      <c r="C307" s="205" t="s">
        <v>522</v>
      </c>
      <c r="D307" s="129">
        <v>-1.05</v>
      </c>
      <c r="E307" s="6" t="s">
        <v>4</v>
      </c>
      <c r="F307" s="645">
        <f t="shared" ref="F307" si="114">ROUND((I306+I307+J306+J307)/2,3)</f>
        <v>1500</v>
      </c>
      <c r="G307" s="649">
        <f>ROUND(D307*F307,3)</f>
        <v>-1575</v>
      </c>
      <c r="H307" s="456" t="s">
        <v>1324</v>
      </c>
      <c r="I307" s="527">
        <v>1500</v>
      </c>
      <c r="J307" s="15"/>
      <c r="K307" s="98"/>
      <c r="M307" s="39"/>
      <c r="O307" s="39"/>
      <c r="Q307" s="40"/>
    </row>
    <row r="308" spans="1:17" s="21" customFormat="1" ht="14.25" customHeight="1">
      <c r="A308" s="241"/>
      <c r="B308" s="183"/>
      <c r="C308" s="247"/>
      <c r="D308" s="294"/>
      <c r="E308" s="185"/>
      <c r="F308" s="504" t="s">
        <v>1006</v>
      </c>
      <c r="G308" s="648"/>
      <c r="H308" s="659"/>
      <c r="I308" s="660"/>
      <c r="J308" s="219"/>
      <c r="K308" s="384"/>
      <c r="M308" s="39"/>
      <c r="O308" s="39"/>
      <c r="Q308" s="40"/>
    </row>
    <row r="309" spans="1:17" s="21" customFormat="1" ht="14.25" customHeight="1">
      <c r="A309" s="9"/>
      <c r="B309" s="4"/>
      <c r="C309" s="205"/>
      <c r="D309" s="129"/>
      <c r="E309" s="6"/>
      <c r="F309" s="645"/>
      <c r="G309" s="649"/>
      <c r="H309" s="456"/>
      <c r="I309" s="527"/>
      <c r="J309" s="458"/>
      <c r="K309" s="459"/>
      <c r="M309" s="39"/>
      <c r="O309" s="39"/>
      <c r="Q309" s="40"/>
    </row>
    <row r="310" spans="1:17" s="21" customFormat="1" ht="14.25" customHeight="1">
      <c r="A310" s="241"/>
      <c r="B310" s="183"/>
      <c r="C310" s="247"/>
      <c r="D310" s="246" t="s">
        <v>523</v>
      </c>
      <c r="E310" s="3"/>
      <c r="F310" s="675"/>
      <c r="G310" s="661"/>
      <c r="H310" s="462" t="s">
        <v>527</v>
      </c>
      <c r="I310" s="463"/>
      <c r="J310" s="464"/>
      <c r="K310" s="676"/>
      <c r="L310" s="223"/>
      <c r="M310" s="115"/>
      <c r="N310" s="115"/>
      <c r="O310" s="224"/>
      <c r="Q310" s="40"/>
    </row>
    <row r="311" spans="1:17" s="21" customFormat="1" ht="14.25" customHeight="1">
      <c r="A311" s="9"/>
      <c r="B311" s="4" t="s">
        <v>525</v>
      </c>
      <c r="C311" s="205" t="s">
        <v>530</v>
      </c>
      <c r="D311" s="129">
        <v>1.05</v>
      </c>
      <c r="E311" s="6" t="s">
        <v>4</v>
      </c>
      <c r="F311" s="677">
        <f>ROUND(I311*K311,3)</f>
        <v>2703</v>
      </c>
      <c r="G311" s="646">
        <f>ROUND(D311*F311,3)</f>
        <v>2838.15</v>
      </c>
      <c r="H311" s="456"/>
      <c r="I311" s="468">
        <v>5100</v>
      </c>
      <c r="J311" s="678" t="s">
        <v>2</v>
      </c>
      <c r="K311" s="569">
        <v>0.53</v>
      </c>
      <c r="L311" s="223"/>
      <c r="M311" s="115"/>
      <c r="N311" s="115"/>
      <c r="O311" s="224"/>
      <c r="Q311" s="40"/>
    </row>
    <row r="312" spans="1:17" s="21" customFormat="1" ht="14.25" customHeight="1">
      <c r="A312" s="191"/>
      <c r="B312" s="7"/>
      <c r="C312" s="203" t="s">
        <v>497</v>
      </c>
      <c r="D312" s="175"/>
      <c r="E312" s="3"/>
      <c r="F312" s="673"/>
      <c r="G312" s="674"/>
      <c r="H312" s="478"/>
      <c r="I312" s="464"/>
      <c r="J312" s="464"/>
      <c r="K312" s="499"/>
      <c r="L312" s="242"/>
      <c r="M312" s="238"/>
      <c r="O312" s="39"/>
      <c r="Q312" s="40"/>
    </row>
    <row r="313" spans="1:17" s="21" customFormat="1" ht="14.25" customHeight="1">
      <c r="A313" s="45"/>
      <c r="B313" s="4" t="s">
        <v>498</v>
      </c>
      <c r="C313" s="205" t="s">
        <v>499</v>
      </c>
      <c r="D313" s="129">
        <v>0.2</v>
      </c>
      <c r="E313" s="6" t="s">
        <v>84</v>
      </c>
      <c r="F313" s="662">
        <f>SUM(G307,G311)</f>
        <v>1263.1500000000001</v>
      </c>
      <c r="G313" s="646">
        <f>ROUND(D313*F313,3)</f>
        <v>252.63</v>
      </c>
      <c r="H313" s="264"/>
      <c r="I313" s="265"/>
      <c r="J313" s="265"/>
      <c r="K313" s="266"/>
      <c r="L313" s="223"/>
      <c r="M313" s="238"/>
      <c r="O313" s="39"/>
      <c r="Q313" s="40"/>
    </row>
    <row r="314" spans="1:17" s="21" customFormat="1" ht="14.25" customHeight="1">
      <c r="A314" s="236"/>
      <c r="B314" s="204"/>
      <c r="C314" s="203"/>
      <c r="D314" s="210"/>
      <c r="E314" s="3"/>
      <c r="F314" s="611"/>
      <c r="G314" s="653"/>
      <c r="H314" s="187"/>
      <c r="I314" s="385"/>
      <c r="J314" s="267"/>
      <c r="K314" s="386"/>
      <c r="M314" s="39"/>
      <c r="O314" s="39"/>
      <c r="Q314" s="40"/>
    </row>
    <row r="315" spans="1:17" s="21" customFormat="1" ht="14.25" customHeight="1">
      <c r="A315" s="170"/>
      <c r="B315" s="179"/>
      <c r="C315" s="205"/>
      <c r="D315" s="211"/>
      <c r="E315" s="6"/>
      <c r="F315" s="228" t="s">
        <v>57</v>
      </c>
      <c r="G315" s="653">
        <f>SUM(G303,G305,G307,G309,G311,G313)</f>
        <v>4085.78</v>
      </c>
      <c r="H315" s="264"/>
      <c r="I315" s="382"/>
      <c r="J315" s="265"/>
      <c r="K315" s="266"/>
      <c r="M315" s="39"/>
      <c r="O315" s="39"/>
      <c r="Q315" s="40"/>
    </row>
    <row r="316" spans="1:17" s="21" customFormat="1" ht="14.25" customHeight="1">
      <c r="A316" s="241"/>
      <c r="B316" s="204"/>
      <c r="C316" s="203"/>
      <c r="D316" s="210"/>
      <c r="E316" s="3"/>
      <c r="F316" s="244"/>
      <c r="G316" s="650"/>
      <c r="H316" s="187"/>
      <c r="I316" s="385"/>
      <c r="J316" s="267"/>
      <c r="K316" s="386"/>
      <c r="M316" s="39"/>
      <c r="O316" s="39"/>
      <c r="Q316" s="40"/>
    </row>
    <row r="317" spans="1:17" s="21" customFormat="1" ht="14.25" customHeight="1">
      <c r="A317" s="128"/>
      <c r="B317" s="9" t="s">
        <v>85</v>
      </c>
      <c r="C317" s="205"/>
      <c r="D317" s="211"/>
      <c r="E317" s="6"/>
      <c r="F317" s="245" t="s">
        <v>86</v>
      </c>
      <c r="G317" s="520">
        <f>ROUND(G315,2-INT(LOG(ABS(G315))))</f>
        <v>4090</v>
      </c>
      <c r="H317" s="264" t="s">
        <v>94</v>
      </c>
      <c r="I317" s="382"/>
      <c r="J317" s="265"/>
      <c r="K317" s="266"/>
      <c r="M317" s="39"/>
      <c r="O317" s="39"/>
      <c r="Q317" s="40"/>
    </row>
    <row r="318" spans="1:17" s="21" customFormat="1" ht="14.25" customHeight="1">
      <c r="A318" s="236"/>
      <c r="B318" s="182"/>
      <c r="C318" s="182"/>
      <c r="D318" s="294"/>
      <c r="E318" s="185"/>
      <c r="F318" s="227"/>
      <c r="G318" s="669"/>
      <c r="H318" s="187"/>
      <c r="I318" s="276"/>
      <c r="J318" s="181"/>
      <c r="K318" s="198"/>
      <c r="M318" s="39"/>
      <c r="O318" s="39"/>
      <c r="Q318" s="40"/>
    </row>
    <row r="319" spans="1:17" s="21" customFormat="1" ht="14.25" customHeight="1">
      <c r="A319" s="86"/>
      <c r="B319" s="179"/>
      <c r="C319" s="205"/>
      <c r="D319" s="129"/>
      <c r="E319" s="6"/>
      <c r="F319" s="228"/>
      <c r="G319" s="646"/>
      <c r="H319" s="264"/>
      <c r="I319" s="382"/>
      <c r="J319" s="265"/>
      <c r="K319" s="266"/>
      <c r="M319" s="39"/>
      <c r="O319" s="39"/>
      <c r="Q319" s="40"/>
    </row>
    <row r="320" spans="1:17" s="21" customFormat="1" ht="14.25" customHeight="1">
      <c r="A320" s="172"/>
      <c r="B320" s="394" t="s">
        <v>286</v>
      </c>
      <c r="C320" s="59" t="s">
        <v>868</v>
      </c>
      <c r="D320" s="175"/>
      <c r="E320" s="3"/>
      <c r="F320" s="244"/>
      <c r="G320" s="655"/>
      <c r="H320" s="187"/>
      <c r="I320" s="350"/>
      <c r="J320" s="188"/>
      <c r="K320" s="374"/>
      <c r="M320" s="39"/>
      <c r="O320" s="39"/>
      <c r="Q320" s="40"/>
    </row>
    <row r="321" spans="1:17" s="21" customFormat="1" ht="14.25" customHeight="1">
      <c r="A321" s="310" t="s">
        <v>130</v>
      </c>
      <c r="B321" s="292" t="s">
        <v>864</v>
      </c>
      <c r="C321" s="57" t="s">
        <v>871</v>
      </c>
      <c r="D321" s="129"/>
      <c r="E321" s="6"/>
      <c r="F321" s="245"/>
      <c r="G321" s="314"/>
      <c r="H321" s="264"/>
      <c r="I321" s="382"/>
      <c r="J321" s="265"/>
      <c r="K321" s="266"/>
      <c r="M321" s="39"/>
      <c r="O321" s="39"/>
      <c r="Q321" s="40"/>
    </row>
    <row r="322" spans="1:17" s="21" customFormat="1" ht="14.25" customHeight="1">
      <c r="A322" s="191"/>
      <c r="B322" s="183"/>
      <c r="C322" s="203" t="s">
        <v>520</v>
      </c>
      <c r="D322" s="210"/>
      <c r="E322" s="3"/>
      <c r="F322" s="460"/>
      <c r="G322" s="461"/>
      <c r="H322" s="478" t="s">
        <v>1348</v>
      </c>
      <c r="I322" s="463">
        <v>2620</v>
      </c>
      <c r="J322" s="181"/>
      <c r="K322" s="198"/>
      <c r="M322" s="302"/>
      <c r="O322" s="39"/>
      <c r="Q322" s="40"/>
    </row>
    <row r="323" spans="1:17" s="21" customFormat="1" ht="14.25" customHeight="1">
      <c r="A323" s="45"/>
      <c r="B323" s="4" t="s">
        <v>521</v>
      </c>
      <c r="C323" s="205" t="s">
        <v>522</v>
      </c>
      <c r="D323" s="129">
        <v>1</v>
      </c>
      <c r="E323" s="6" t="s">
        <v>4</v>
      </c>
      <c r="F323" s="647">
        <f t="shared" ref="F323" si="115">ROUND((I322+I323+J322+J323)/2,3)</f>
        <v>2570</v>
      </c>
      <c r="G323" s="646">
        <f t="shared" ref="G323" si="116">ROUND(D323*F323,3)</f>
        <v>2570</v>
      </c>
      <c r="H323" s="456" t="s">
        <v>518</v>
      </c>
      <c r="I323" s="468">
        <v>2520</v>
      </c>
      <c r="J323" s="24"/>
      <c r="K323" s="18"/>
      <c r="M323" s="302"/>
      <c r="O323" s="39"/>
      <c r="Q323" s="40"/>
    </row>
    <row r="324" spans="1:17" s="21" customFormat="1" ht="14.25" customHeight="1">
      <c r="A324" s="191"/>
      <c r="B324" s="183"/>
      <c r="C324" s="203" t="s">
        <v>520</v>
      </c>
      <c r="D324" s="246" t="s">
        <v>523</v>
      </c>
      <c r="E324" s="3"/>
      <c r="F324" s="504"/>
      <c r="G324" s="648"/>
      <c r="H324" s="659" t="s">
        <v>524</v>
      </c>
      <c r="I324" s="660">
        <v>1500</v>
      </c>
      <c r="J324" s="219"/>
      <c r="K324" s="384"/>
      <c r="L324" s="319"/>
      <c r="M324" s="319"/>
      <c r="O324" s="224"/>
      <c r="Q324" s="40"/>
    </row>
    <row r="325" spans="1:17" s="21" customFormat="1" ht="14.25" customHeight="1">
      <c r="A325" s="45"/>
      <c r="B325" s="4" t="s">
        <v>525</v>
      </c>
      <c r="C325" s="205" t="s">
        <v>522</v>
      </c>
      <c r="D325" s="129">
        <v>-1.05</v>
      </c>
      <c r="E325" s="6" t="s">
        <v>4</v>
      </c>
      <c r="F325" s="645">
        <f t="shared" ref="F325" si="117">ROUND((I324+I325+J324+J325)/2,3)</f>
        <v>1500</v>
      </c>
      <c r="G325" s="649">
        <f>ROUND(D325*F325,3)</f>
        <v>-1575</v>
      </c>
      <c r="H325" s="456" t="s">
        <v>1324</v>
      </c>
      <c r="I325" s="527">
        <v>1500</v>
      </c>
      <c r="J325" s="15"/>
      <c r="K325" s="98"/>
      <c r="L325" s="319"/>
      <c r="M325" s="319"/>
      <c r="O325" s="224"/>
      <c r="Q325" s="40"/>
    </row>
    <row r="326" spans="1:17" s="21" customFormat="1" ht="14.25" customHeight="1">
      <c r="A326" s="295"/>
      <c r="B326" s="183"/>
      <c r="C326" s="247"/>
      <c r="D326" s="294"/>
      <c r="E326" s="185"/>
      <c r="F326" s="504" t="s">
        <v>1006</v>
      </c>
      <c r="G326" s="648"/>
      <c r="H326" s="659"/>
      <c r="I326" s="660"/>
      <c r="J326" s="666"/>
      <c r="K326" s="667"/>
      <c r="L326" s="319"/>
      <c r="M326" s="319"/>
      <c r="O326" s="224"/>
      <c r="Q326" s="40"/>
    </row>
    <row r="327" spans="1:17" s="21" customFormat="1" ht="14.25" customHeight="1">
      <c r="A327" s="310"/>
      <c r="B327" s="4"/>
      <c r="C327" s="205"/>
      <c r="D327" s="129"/>
      <c r="E327" s="6"/>
      <c r="F327" s="645"/>
      <c r="G327" s="649"/>
      <c r="H327" s="456"/>
      <c r="I327" s="527"/>
      <c r="J327" s="458"/>
      <c r="K327" s="459"/>
      <c r="L327" s="319"/>
      <c r="M327" s="319"/>
      <c r="O327" s="224"/>
      <c r="Q327" s="40"/>
    </row>
    <row r="328" spans="1:17" s="21" customFormat="1" ht="14.25" customHeight="1">
      <c r="A328" s="241"/>
      <c r="B328" s="183"/>
      <c r="C328" s="247"/>
      <c r="D328" s="246" t="s">
        <v>523</v>
      </c>
      <c r="E328" s="3"/>
      <c r="F328" s="675"/>
      <c r="G328" s="661"/>
      <c r="H328" s="462" t="s">
        <v>527</v>
      </c>
      <c r="I328" s="463"/>
      <c r="J328" s="464"/>
      <c r="K328" s="676"/>
      <c r="M328" s="302"/>
      <c r="O328" s="39"/>
      <c r="Q328" s="40"/>
    </row>
    <row r="329" spans="1:17" s="21" customFormat="1" ht="14.25" customHeight="1">
      <c r="A329" s="9"/>
      <c r="B329" s="4" t="s">
        <v>525</v>
      </c>
      <c r="C329" s="205" t="s">
        <v>531</v>
      </c>
      <c r="D329" s="129">
        <v>1.05</v>
      </c>
      <c r="E329" s="6" t="s">
        <v>4</v>
      </c>
      <c r="F329" s="677">
        <f>ROUND(I329*K329,3)</f>
        <v>3180</v>
      </c>
      <c r="G329" s="646">
        <f>ROUND(D329*F329,3)</f>
        <v>3339</v>
      </c>
      <c r="H329" s="456"/>
      <c r="I329" s="468">
        <v>6000</v>
      </c>
      <c r="J329" s="678" t="s">
        <v>2</v>
      </c>
      <c r="K329" s="569">
        <v>0.53</v>
      </c>
      <c r="M329" s="302"/>
      <c r="O329" s="39"/>
      <c r="Q329" s="40"/>
    </row>
    <row r="330" spans="1:17" s="21" customFormat="1" ht="14.25" customHeight="1">
      <c r="A330" s="172"/>
      <c r="B330" s="7"/>
      <c r="C330" s="203" t="s">
        <v>497</v>
      </c>
      <c r="D330" s="175"/>
      <c r="E330" s="3"/>
      <c r="F330" s="673"/>
      <c r="G330" s="674"/>
      <c r="H330" s="478"/>
      <c r="I330" s="464"/>
      <c r="J330" s="464"/>
      <c r="K330" s="499"/>
      <c r="M330" s="302"/>
      <c r="O330" s="39"/>
      <c r="Q330" s="40"/>
    </row>
    <row r="331" spans="1:17" s="21" customFormat="1" ht="14.25" customHeight="1">
      <c r="A331" s="310"/>
      <c r="B331" s="4" t="s">
        <v>498</v>
      </c>
      <c r="C331" s="205" t="s">
        <v>499</v>
      </c>
      <c r="D331" s="129">
        <v>0.2</v>
      </c>
      <c r="E331" s="6" t="s">
        <v>84</v>
      </c>
      <c r="F331" s="662">
        <f>SUM(G325,G329)</f>
        <v>1764</v>
      </c>
      <c r="G331" s="646">
        <f>ROUND(D331*F331,3)</f>
        <v>352.8</v>
      </c>
      <c r="H331" s="620"/>
      <c r="I331" s="622"/>
      <c r="J331" s="622"/>
      <c r="K331" s="623"/>
      <c r="M331" s="302"/>
      <c r="O331" s="39"/>
      <c r="Q331" s="40"/>
    </row>
    <row r="332" spans="1:17" s="21" customFormat="1" ht="14.25" customHeight="1">
      <c r="A332" s="172"/>
      <c r="B332" s="204"/>
      <c r="C332" s="203"/>
      <c r="D332" s="210"/>
      <c r="E332" s="3"/>
      <c r="F332" s="227"/>
      <c r="G332" s="653"/>
      <c r="H332" s="187"/>
      <c r="I332" s="385"/>
      <c r="J332" s="267"/>
      <c r="K332" s="386"/>
      <c r="M332" s="302"/>
      <c r="O332" s="39"/>
      <c r="Q332" s="40"/>
    </row>
    <row r="333" spans="1:17" s="21" customFormat="1" ht="14.25" customHeight="1">
      <c r="A333" s="310"/>
      <c r="B333" s="179"/>
      <c r="C333" s="205"/>
      <c r="D333" s="211"/>
      <c r="E333" s="6"/>
      <c r="F333" s="228" t="s">
        <v>57</v>
      </c>
      <c r="G333" s="653">
        <f>SUM(G321,G323,G325,G327,G329,G331)</f>
        <v>4686.8</v>
      </c>
      <c r="H333" s="264"/>
      <c r="I333" s="382"/>
      <c r="J333" s="265"/>
      <c r="K333" s="266"/>
      <c r="M333" s="302"/>
      <c r="O333" s="39"/>
      <c r="Q333" s="40"/>
    </row>
    <row r="334" spans="1:17" s="21" customFormat="1" ht="14.25" customHeight="1">
      <c r="A334" s="241"/>
      <c r="B334" s="204"/>
      <c r="C334" s="203"/>
      <c r="D334" s="210"/>
      <c r="E334" s="3"/>
      <c r="F334" s="244"/>
      <c r="G334" s="650"/>
      <c r="H334" s="187"/>
      <c r="I334" s="385"/>
      <c r="J334" s="267"/>
      <c r="K334" s="386"/>
      <c r="M334" s="302"/>
      <c r="O334" s="39"/>
      <c r="Q334" s="40"/>
    </row>
    <row r="335" spans="1:17" s="21" customFormat="1" ht="14.25" customHeight="1">
      <c r="A335" s="9"/>
      <c r="B335" s="9" t="s">
        <v>85</v>
      </c>
      <c r="C335" s="205"/>
      <c r="D335" s="211"/>
      <c r="E335" s="6"/>
      <c r="F335" s="245" t="s">
        <v>86</v>
      </c>
      <c r="G335" s="520">
        <f>ROUND(G333,2-INT(LOG(ABS(G333))))</f>
        <v>4690</v>
      </c>
      <c r="H335" s="264" t="s">
        <v>94</v>
      </c>
      <c r="I335" s="382"/>
      <c r="J335" s="265"/>
      <c r="K335" s="266"/>
      <c r="M335" s="302"/>
      <c r="O335" s="39"/>
      <c r="Q335" s="40"/>
    </row>
    <row r="336" spans="1:17" s="21" customFormat="1" ht="14.25" customHeight="1">
      <c r="A336" s="241"/>
      <c r="B336" s="183"/>
      <c r="C336" s="247"/>
      <c r="D336" s="246"/>
      <c r="E336" s="185"/>
      <c r="F336" s="227"/>
      <c r="G336" s="648"/>
      <c r="H336" s="187"/>
      <c r="I336" s="350"/>
      <c r="J336" s="376"/>
      <c r="K336" s="303"/>
      <c r="M336" s="302"/>
      <c r="O336" s="39"/>
      <c r="Q336" s="40"/>
    </row>
    <row r="337" spans="1:17" s="21" customFormat="1" ht="14.25" customHeight="1">
      <c r="A337" s="9"/>
      <c r="B337" s="4"/>
      <c r="C337" s="205"/>
      <c r="D337" s="211"/>
      <c r="E337" s="6"/>
      <c r="F337" s="243"/>
      <c r="G337" s="649"/>
      <c r="H337" s="50"/>
      <c r="I337" s="118"/>
      <c r="J337" s="348"/>
      <c r="K337" s="18"/>
      <c r="M337" s="302"/>
      <c r="O337" s="39"/>
      <c r="Q337" s="40"/>
    </row>
    <row r="338" spans="1:17" s="21" customFormat="1" ht="14.25" customHeight="1">
      <c r="A338" s="172"/>
      <c r="B338" s="394" t="s">
        <v>287</v>
      </c>
      <c r="C338" s="59" t="s">
        <v>868</v>
      </c>
      <c r="D338" s="175"/>
      <c r="E338" s="185"/>
      <c r="F338" s="340"/>
      <c r="G338" s="324"/>
      <c r="H338" s="387"/>
      <c r="I338" s="253"/>
      <c r="J338" s="219"/>
      <c r="K338" s="384"/>
      <c r="M338" s="39"/>
      <c r="O338" s="39"/>
      <c r="Q338" s="40"/>
    </row>
    <row r="339" spans="1:17" s="21" customFormat="1" ht="14.25" customHeight="1">
      <c r="A339" s="310" t="s">
        <v>131</v>
      </c>
      <c r="B339" s="292" t="s">
        <v>867</v>
      </c>
      <c r="C339" s="57" t="s">
        <v>872</v>
      </c>
      <c r="D339" s="129"/>
      <c r="E339" s="6"/>
      <c r="F339" s="278"/>
      <c r="G339" s="312"/>
      <c r="H339" s="50"/>
      <c r="I339" s="351"/>
      <c r="J339" s="15"/>
      <c r="K339" s="98"/>
      <c r="M339" s="39"/>
      <c r="O339" s="39"/>
      <c r="Q339" s="40"/>
    </row>
    <row r="340" spans="1:17" s="21" customFormat="1" ht="14.25" customHeight="1">
      <c r="A340" s="236"/>
      <c r="B340" s="183"/>
      <c r="C340" s="203" t="s">
        <v>520</v>
      </c>
      <c r="D340" s="210"/>
      <c r="E340" s="3"/>
      <c r="F340" s="460"/>
      <c r="G340" s="461"/>
      <c r="H340" s="478" t="s">
        <v>1348</v>
      </c>
      <c r="I340" s="463">
        <v>2620</v>
      </c>
      <c r="J340" s="464"/>
      <c r="K340" s="499"/>
      <c r="M340" s="91"/>
      <c r="O340" s="39"/>
      <c r="Q340" s="40"/>
    </row>
    <row r="341" spans="1:17" s="21" customFormat="1" ht="14.25" customHeight="1">
      <c r="A341" s="170"/>
      <c r="B341" s="4" t="s">
        <v>521</v>
      </c>
      <c r="C341" s="205" t="s">
        <v>522</v>
      </c>
      <c r="D341" s="129">
        <v>1</v>
      </c>
      <c r="E341" s="6" t="s">
        <v>4</v>
      </c>
      <c r="F341" s="647">
        <f t="shared" ref="F341" si="118">ROUND((I340+I341+J340+J341)/2,3)</f>
        <v>2570</v>
      </c>
      <c r="G341" s="646">
        <f t="shared" ref="G341" si="119">ROUND(D341*F341,3)</f>
        <v>2570</v>
      </c>
      <c r="H341" s="456" t="s">
        <v>518</v>
      </c>
      <c r="I341" s="468">
        <v>2520</v>
      </c>
      <c r="J341" s="469"/>
      <c r="K341" s="475"/>
      <c r="M341" s="39"/>
      <c r="O341" s="39"/>
      <c r="Q341" s="40"/>
    </row>
    <row r="342" spans="1:17" s="21" customFormat="1" ht="14.25" customHeight="1">
      <c r="A342" s="241"/>
      <c r="B342" s="183"/>
      <c r="C342" s="203" t="s">
        <v>520</v>
      </c>
      <c r="D342" s="246" t="s">
        <v>523</v>
      </c>
      <c r="E342" s="3"/>
      <c r="F342" s="504"/>
      <c r="G342" s="648"/>
      <c r="H342" s="659" t="s">
        <v>524</v>
      </c>
      <c r="I342" s="660">
        <v>1500</v>
      </c>
      <c r="J342" s="666"/>
      <c r="K342" s="667"/>
      <c r="M342" s="91"/>
      <c r="O342" s="39"/>
      <c r="Q342" s="40"/>
    </row>
    <row r="343" spans="1:17" s="21" customFormat="1" ht="14.25" customHeight="1">
      <c r="A343" s="128"/>
      <c r="B343" s="4" t="s">
        <v>525</v>
      </c>
      <c r="C343" s="205" t="s">
        <v>522</v>
      </c>
      <c r="D343" s="129">
        <v>-1.05</v>
      </c>
      <c r="E343" s="6" t="s">
        <v>4</v>
      </c>
      <c r="F343" s="645">
        <f t="shared" ref="F343" si="120">ROUND((I342+I343+J342+J343)/2,3)</f>
        <v>1500</v>
      </c>
      <c r="G343" s="649">
        <f>ROUND(D343*F343,3)</f>
        <v>-1575</v>
      </c>
      <c r="H343" s="456" t="s">
        <v>1324</v>
      </c>
      <c r="I343" s="527">
        <v>1500</v>
      </c>
      <c r="J343" s="458"/>
      <c r="K343" s="459"/>
      <c r="M343" s="39"/>
      <c r="O343" s="39"/>
      <c r="Q343" s="40"/>
    </row>
    <row r="344" spans="1:17" s="21" customFormat="1" ht="14.25" customHeight="1">
      <c r="A344" s="236"/>
      <c r="B344" s="183"/>
      <c r="C344" s="247"/>
      <c r="D344" s="294"/>
      <c r="E344" s="185"/>
      <c r="F344" s="504" t="s">
        <v>1006</v>
      </c>
      <c r="G344" s="648"/>
      <c r="H344" s="659"/>
      <c r="I344" s="660"/>
      <c r="J344" s="666"/>
      <c r="K344" s="667"/>
      <c r="L344" s="223"/>
      <c r="M344" s="115"/>
      <c r="N344" s="115"/>
      <c r="O344" s="224"/>
      <c r="Q344" s="40"/>
    </row>
    <row r="345" spans="1:17" s="21" customFormat="1" ht="14.25" customHeight="1">
      <c r="A345" s="86"/>
      <c r="B345" s="4"/>
      <c r="C345" s="205"/>
      <c r="D345" s="129"/>
      <c r="E345" s="6"/>
      <c r="F345" s="645"/>
      <c r="G345" s="649"/>
      <c r="H345" s="456"/>
      <c r="I345" s="527"/>
      <c r="J345" s="458"/>
      <c r="K345" s="459"/>
      <c r="L345" s="223"/>
      <c r="M345" s="115"/>
      <c r="N345" s="111"/>
      <c r="O345" s="224"/>
      <c r="Q345" s="40"/>
    </row>
    <row r="346" spans="1:17" s="21" customFormat="1" ht="14.25" customHeight="1">
      <c r="A346" s="172"/>
      <c r="B346" s="183"/>
      <c r="C346" s="247"/>
      <c r="D346" s="246" t="s">
        <v>523</v>
      </c>
      <c r="E346" s="3"/>
      <c r="F346" s="675"/>
      <c r="G346" s="661"/>
      <c r="H346" s="462" t="s">
        <v>527</v>
      </c>
      <c r="I346" s="463"/>
      <c r="J346" s="464"/>
      <c r="K346" s="676"/>
      <c r="L346" s="223"/>
      <c r="M346" s="115"/>
      <c r="N346" s="115"/>
      <c r="O346" s="224"/>
      <c r="Q346" s="40"/>
    </row>
    <row r="347" spans="1:17" s="21" customFormat="1" ht="14.25" customHeight="1">
      <c r="A347" s="310"/>
      <c r="B347" s="4" t="s">
        <v>525</v>
      </c>
      <c r="C347" s="205" t="s">
        <v>532</v>
      </c>
      <c r="D347" s="129">
        <v>1.05</v>
      </c>
      <c r="E347" s="6" t="s">
        <v>4</v>
      </c>
      <c r="F347" s="677">
        <f>ROUND(I347*K347,3)</f>
        <v>3180</v>
      </c>
      <c r="G347" s="646">
        <f>ROUND(D347*F347,3)</f>
        <v>3339</v>
      </c>
      <c r="H347" s="456"/>
      <c r="I347" s="468">
        <v>6000</v>
      </c>
      <c r="J347" s="678" t="s">
        <v>2</v>
      </c>
      <c r="K347" s="569">
        <v>0.53</v>
      </c>
      <c r="L347" s="223"/>
      <c r="M347" s="115"/>
      <c r="N347" s="115"/>
      <c r="O347" s="224"/>
      <c r="Q347" s="40"/>
    </row>
    <row r="348" spans="1:17" s="21" customFormat="1" ht="14.25" customHeight="1">
      <c r="A348" s="191"/>
      <c r="B348" s="7"/>
      <c r="C348" s="203" t="s">
        <v>497</v>
      </c>
      <c r="D348" s="175"/>
      <c r="E348" s="3"/>
      <c r="F348" s="673"/>
      <c r="G348" s="674"/>
      <c r="H348" s="478"/>
      <c r="I348" s="464"/>
      <c r="J348" s="464"/>
      <c r="K348" s="499"/>
      <c r="M348" s="91"/>
      <c r="O348" s="39"/>
      <c r="P348" s="92"/>
      <c r="Q348" s="40"/>
    </row>
    <row r="349" spans="1:17" s="21" customFormat="1" ht="14.25" customHeight="1">
      <c r="A349" s="45"/>
      <c r="B349" s="4" t="s">
        <v>498</v>
      </c>
      <c r="C349" s="205" t="s">
        <v>499</v>
      </c>
      <c r="D349" s="129">
        <v>0.2</v>
      </c>
      <c r="E349" s="6" t="s">
        <v>84</v>
      </c>
      <c r="F349" s="662">
        <f>SUM(G343,G347)</f>
        <v>1764</v>
      </c>
      <c r="G349" s="646">
        <f>ROUND(D349*F349,3)</f>
        <v>352.8</v>
      </c>
      <c r="H349" s="620"/>
      <c r="I349" s="622"/>
      <c r="J349" s="622"/>
      <c r="K349" s="623"/>
      <c r="M349" s="39"/>
      <c r="O349" s="39"/>
      <c r="P349" s="92"/>
      <c r="Q349" s="40"/>
    </row>
    <row r="350" spans="1:17" s="21" customFormat="1" ht="14.25" customHeight="1">
      <c r="A350" s="191"/>
      <c r="B350" s="204"/>
      <c r="C350" s="203"/>
      <c r="D350" s="210"/>
      <c r="E350" s="3"/>
      <c r="F350" s="227"/>
      <c r="G350" s="653"/>
      <c r="H350" s="187"/>
      <c r="I350" s="385"/>
      <c r="J350" s="267"/>
      <c r="K350" s="386"/>
      <c r="M350" s="91"/>
      <c r="O350" s="39"/>
      <c r="Q350" s="40"/>
    </row>
    <row r="351" spans="1:17" s="21" customFormat="1" ht="14.25" customHeight="1">
      <c r="A351" s="45"/>
      <c r="B351" s="179"/>
      <c r="C351" s="205"/>
      <c r="D351" s="211"/>
      <c r="E351" s="6"/>
      <c r="F351" s="228" t="s">
        <v>57</v>
      </c>
      <c r="G351" s="653">
        <f>SUM(G339,G341,G343,G345,G347,G349)</f>
        <v>4686.8</v>
      </c>
      <c r="H351" s="264"/>
      <c r="I351" s="382"/>
      <c r="J351" s="265"/>
      <c r="K351" s="266"/>
      <c r="M351" s="39"/>
      <c r="O351" s="39"/>
      <c r="Q351" s="40"/>
    </row>
    <row r="352" spans="1:17" s="21" customFormat="1" ht="14.25" customHeight="1">
      <c r="A352" s="241"/>
      <c r="B352" s="204"/>
      <c r="C352" s="203"/>
      <c r="D352" s="210"/>
      <c r="E352" s="3"/>
      <c r="F352" s="244"/>
      <c r="G352" s="650"/>
      <c r="H352" s="187"/>
      <c r="I352" s="385"/>
      <c r="J352" s="267"/>
      <c r="K352" s="386"/>
      <c r="M352" s="91"/>
      <c r="O352" s="39"/>
      <c r="Q352" s="40"/>
    </row>
    <row r="353" spans="1:17" s="21" customFormat="1" ht="14.25" customHeight="1">
      <c r="A353" s="9"/>
      <c r="B353" s="9" t="s">
        <v>85</v>
      </c>
      <c r="C353" s="205"/>
      <c r="D353" s="211"/>
      <c r="E353" s="6"/>
      <c r="F353" s="245" t="s">
        <v>86</v>
      </c>
      <c r="G353" s="520">
        <f>ROUND(G351,2-INT(LOG(ABS(G351))))</f>
        <v>4690</v>
      </c>
      <c r="H353" s="264" t="s">
        <v>94</v>
      </c>
      <c r="I353" s="382"/>
      <c r="J353" s="265"/>
      <c r="K353" s="266"/>
      <c r="M353" s="39"/>
      <c r="O353" s="39"/>
      <c r="Q353" s="40"/>
    </row>
    <row r="354" spans="1:17" s="21" customFormat="1" ht="14.25" customHeight="1">
      <c r="A354" s="172"/>
      <c r="B354" s="204"/>
      <c r="C354" s="203"/>
      <c r="D354" s="210"/>
      <c r="E354" s="3"/>
      <c r="F354" s="244"/>
      <c r="G354" s="650"/>
      <c r="H354" s="187"/>
      <c r="I354" s="385"/>
      <c r="J354" s="267"/>
      <c r="K354" s="386"/>
      <c r="M354" s="91"/>
      <c r="O354" s="39"/>
      <c r="Q354" s="40"/>
    </row>
    <row r="355" spans="1:17" s="21" customFormat="1" ht="14.25" customHeight="1">
      <c r="A355" s="86"/>
      <c r="B355" s="9"/>
      <c r="C355" s="205"/>
      <c r="D355" s="211"/>
      <c r="E355" s="6"/>
      <c r="F355" s="245"/>
      <c r="G355" s="520"/>
      <c r="H355" s="264"/>
      <c r="I355" s="382"/>
      <c r="J355" s="265"/>
      <c r="K355" s="266"/>
      <c r="M355" s="39"/>
      <c r="O355" s="39"/>
      <c r="Q355" s="40"/>
    </row>
    <row r="356" spans="1:17" s="21" customFormat="1" ht="14.25" customHeight="1">
      <c r="A356" s="172"/>
      <c r="B356" s="394"/>
      <c r="C356" s="79" t="s">
        <v>990</v>
      </c>
      <c r="D356" s="246"/>
      <c r="E356" s="185"/>
      <c r="F356" s="329"/>
      <c r="G356" s="651"/>
      <c r="H356" s="217"/>
      <c r="I356" s="352"/>
      <c r="J356" s="287"/>
      <c r="K356" s="288"/>
      <c r="L356" s="223"/>
      <c r="M356" s="115"/>
      <c r="N356" s="115"/>
      <c r="O356" s="224"/>
      <c r="Q356" s="40"/>
    </row>
    <row r="357" spans="1:17" s="21" customFormat="1" ht="14.25" customHeight="1">
      <c r="A357" s="310" t="s">
        <v>118</v>
      </c>
      <c r="B357" s="292" t="s">
        <v>874</v>
      </c>
      <c r="C357" s="46" t="s">
        <v>992</v>
      </c>
      <c r="D357" s="211"/>
      <c r="E357" s="6"/>
      <c r="F357" s="679"/>
      <c r="G357" s="649"/>
      <c r="H357" s="50"/>
      <c r="I357" s="125"/>
      <c r="J357" s="27"/>
      <c r="K357" s="164"/>
      <c r="L357" s="223"/>
      <c r="M357" s="115"/>
      <c r="N357" s="111"/>
      <c r="O357" s="224"/>
      <c r="Q357" s="40"/>
    </row>
    <row r="358" spans="1:17" s="21" customFormat="1" ht="14.25" customHeight="1">
      <c r="A358" s="172"/>
      <c r="B358" s="394" t="s">
        <v>1009</v>
      </c>
      <c r="C358" s="59" t="s">
        <v>868</v>
      </c>
      <c r="D358" s="175" t="s">
        <v>425</v>
      </c>
      <c r="E358" s="185"/>
      <c r="F358" s="460"/>
      <c r="G358" s="461"/>
      <c r="H358" s="187" t="s">
        <v>367</v>
      </c>
      <c r="I358" s="385"/>
      <c r="J358" s="267"/>
      <c r="K358" s="386"/>
      <c r="L358" s="223"/>
      <c r="M358" s="115"/>
      <c r="N358" s="115"/>
      <c r="O358" s="224"/>
      <c r="Q358" s="40"/>
    </row>
    <row r="359" spans="1:17" s="21" customFormat="1" ht="14.25" customHeight="1">
      <c r="A359" s="310"/>
      <c r="B359" s="292" t="s">
        <v>1010</v>
      </c>
      <c r="C359" s="57" t="s">
        <v>870</v>
      </c>
      <c r="D359" s="129">
        <v>0.4</v>
      </c>
      <c r="E359" s="6" t="s">
        <v>4</v>
      </c>
      <c r="F359" s="647">
        <f>SUM(G315)</f>
        <v>4085.78</v>
      </c>
      <c r="G359" s="646">
        <f t="shared" ref="G359" si="121">ROUND(D359*F359,3)</f>
        <v>1634.31</v>
      </c>
      <c r="H359" s="50"/>
      <c r="I359" s="382"/>
      <c r="J359" s="265"/>
      <c r="K359" s="266"/>
      <c r="L359" s="223"/>
      <c r="M359" s="115"/>
      <c r="N359" s="115"/>
      <c r="O359" s="224"/>
      <c r="Q359" s="40"/>
    </row>
    <row r="360" spans="1:17" s="21" customFormat="1" ht="14.25" customHeight="1">
      <c r="A360" s="191"/>
      <c r="B360" s="192"/>
      <c r="C360" s="182" t="s">
        <v>1011</v>
      </c>
      <c r="D360" s="210"/>
      <c r="E360" s="3"/>
      <c r="F360" s="460"/>
      <c r="G360" s="461"/>
      <c r="H360" s="478" t="s">
        <v>1346</v>
      </c>
      <c r="I360" s="463">
        <v>880</v>
      </c>
      <c r="J360" s="181"/>
      <c r="K360" s="198"/>
      <c r="M360" s="91"/>
      <c r="O360" s="39"/>
      <c r="Q360" s="40"/>
    </row>
    <row r="361" spans="1:17" s="21" customFormat="1" ht="14.25" customHeight="1">
      <c r="A361" s="45"/>
      <c r="B361" s="46" t="s">
        <v>544</v>
      </c>
      <c r="C361" s="46" t="s">
        <v>545</v>
      </c>
      <c r="D361" s="129">
        <v>1</v>
      </c>
      <c r="E361" s="6" t="s">
        <v>1</v>
      </c>
      <c r="F361" s="647">
        <f t="shared" ref="F361" si="122">ROUND((I360+I361+J360+J361)/2,3)</f>
        <v>815</v>
      </c>
      <c r="G361" s="646">
        <f t="shared" ref="G361" si="123">ROUND(D361*F361,3)</f>
        <v>815</v>
      </c>
      <c r="H361" s="456" t="s">
        <v>546</v>
      </c>
      <c r="I361" s="468">
        <v>750</v>
      </c>
      <c r="J361" s="24"/>
      <c r="K361" s="18"/>
      <c r="M361" s="39"/>
      <c r="O361" s="39"/>
      <c r="Q361" s="40"/>
    </row>
    <row r="362" spans="1:17" s="21" customFormat="1" ht="14.25" customHeight="1">
      <c r="A362" s="191"/>
      <c r="B362" s="183"/>
      <c r="C362" s="247"/>
      <c r="D362" s="246"/>
      <c r="E362" s="185"/>
      <c r="F362" s="611"/>
      <c r="G362" s="653"/>
      <c r="H362" s="187"/>
      <c r="I362" s="385"/>
      <c r="J362" s="267"/>
      <c r="K362" s="386"/>
      <c r="M362" s="91"/>
      <c r="O362" s="39"/>
      <c r="Q362" s="40"/>
    </row>
    <row r="363" spans="1:17" s="21" customFormat="1" ht="14.25" customHeight="1">
      <c r="A363" s="45"/>
      <c r="B363" s="4"/>
      <c r="C363" s="205"/>
      <c r="D363" s="211"/>
      <c r="E363" s="6"/>
      <c r="F363" s="228" t="s">
        <v>57</v>
      </c>
      <c r="G363" s="653">
        <f>SUM(G357,G359,G361)</f>
        <v>2449.31</v>
      </c>
      <c r="H363" s="264"/>
      <c r="I363" s="382"/>
      <c r="J363" s="265"/>
      <c r="K363" s="266"/>
      <c r="M363" s="39"/>
      <c r="O363" s="39"/>
      <c r="Q363" s="40"/>
    </row>
    <row r="364" spans="1:17" s="21" customFormat="1" ht="14.25" customHeight="1">
      <c r="A364" s="275"/>
      <c r="B364" s="204"/>
      <c r="C364" s="247"/>
      <c r="D364" s="246"/>
      <c r="E364" s="185"/>
      <c r="F364" s="244"/>
      <c r="G364" s="650"/>
      <c r="H364" s="187"/>
      <c r="I364" s="385"/>
      <c r="J364" s="267"/>
      <c r="K364" s="386"/>
      <c r="M364" s="39"/>
      <c r="O364" s="39"/>
      <c r="Q364" s="40"/>
    </row>
    <row r="365" spans="1:17" s="21" customFormat="1" ht="14.25" customHeight="1">
      <c r="A365" s="9"/>
      <c r="B365" s="179"/>
      <c r="C365" s="205"/>
      <c r="D365" s="211"/>
      <c r="E365" s="6"/>
      <c r="F365" s="245" t="s">
        <v>86</v>
      </c>
      <c r="G365" s="520">
        <f>ROUND(G363,2-INT(LOG(ABS(G363))))</f>
        <v>2450</v>
      </c>
      <c r="H365" s="264" t="s">
        <v>400</v>
      </c>
      <c r="I365" s="382"/>
      <c r="J365" s="265"/>
      <c r="K365" s="266"/>
      <c r="M365" s="39"/>
      <c r="O365" s="39"/>
      <c r="Q365" s="40"/>
    </row>
    <row r="366" spans="1:17" s="21" customFormat="1" ht="14.25" customHeight="1">
      <c r="A366" s="172"/>
      <c r="B366" s="204"/>
      <c r="C366" s="203"/>
      <c r="D366" s="210"/>
      <c r="E366" s="3"/>
      <c r="F366" s="244"/>
      <c r="G366" s="650"/>
      <c r="H366" s="187"/>
      <c r="I366" s="385"/>
      <c r="J366" s="267"/>
      <c r="K366" s="386"/>
      <c r="M366" s="91"/>
      <c r="O366" s="39"/>
      <c r="Q366" s="40"/>
    </row>
    <row r="367" spans="1:17" s="21" customFormat="1" ht="14.25" customHeight="1">
      <c r="A367" s="310"/>
      <c r="B367" s="9"/>
      <c r="C367" s="205"/>
      <c r="D367" s="211"/>
      <c r="E367" s="6"/>
      <c r="F367" s="245"/>
      <c r="G367" s="520"/>
      <c r="H367" s="264"/>
      <c r="I367" s="382"/>
      <c r="J367" s="265"/>
      <c r="K367" s="266"/>
      <c r="M367" s="39"/>
      <c r="O367" s="39"/>
      <c r="Q367" s="40"/>
    </row>
    <row r="368" spans="1:17" s="21" customFormat="1" ht="14.25" customHeight="1">
      <c r="A368" s="172"/>
      <c r="B368" s="394"/>
      <c r="C368" s="79" t="s">
        <v>991</v>
      </c>
      <c r="D368" s="210"/>
      <c r="E368" s="3"/>
      <c r="F368" s="222"/>
      <c r="G368" s="648"/>
      <c r="H368" s="387"/>
      <c r="I368" s="253"/>
      <c r="J368" s="219"/>
      <c r="K368" s="384"/>
      <c r="M368" s="319"/>
      <c r="N368" s="115"/>
      <c r="O368" s="224"/>
      <c r="Q368" s="40"/>
    </row>
    <row r="369" spans="1:17" s="21" customFormat="1" ht="14.25" customHeight="1">
      <c r="A369" s="310" t="s">
        <v>379</v>
      </c>
      <c r="B369" s="292" t="s">
        <v>873</v>
      </c>
      <c r="C369" s="46" t="s">
        <v>992</v>
      </c>
      <c r="D369" s="211"/>
      <c r="E369" s="6"/>
      <c r="F369" s="240"/>
      <c r="G369" s="649"/>
      <c r="H369" s="50"/>
      <c r="I369" s="351"/>
      <c r="J369" s="15"/>
      <c r="K369" s="98"/>
      <c r="M369" s="319"/>
      <c r="N369" s="111"/>
      <c r="O369" s="224"/>
      <c r="Q369" s="40"/>
    </row>
    <row r="370" spans="1:17" s="21" customFormat="1" ht="14.25" customHeight="1">
      <c r="A370" s="172"/>
      <c r="B370" s="394" t="s">
        <v>1013</v>
      </c>
      <c r="C370" s="59" t="s">
        <v>868</v>
      </c>
      <c r="D370" s="175" t="s">
        <v>425</v>
      </c>
      <c r="E370" s="185"/>
      <c r="F370" s="460"/>
      <c r="G370" s="461"/>
      <c r="H370" s="187" t="s">
        <v>373</v>
      </c>
      <c r="I370" s="385"/>
      <c r="J370" s="267"/>
      <c r="K370" s="386"/>
      <c r="L370" s="223"/>
      <c r="M370" s="115"/>
      <c r="N370" s="115"/>
      <c r="O370" s="224"/>
      <c r="Q370" s="40"/>
    </row>
    <row r="371" spans="1:17" s="21" customFormat="1" ht="14.25" customHeight="1">
      <c r="A371" s="310"/>
      <c r="B371" s="292" t="s">
        <v>1014</v>
      </c>
      <c r="C371" s="57" t="s">
        <v>872</v>
      </c>
      <c r="D371" s="129">
        <v>0.4</v>
      </c>
      <c r="E371" s="6" t="s">
        <v>4</v>
      </c>
      <c r="F371" s="647">
        <f>SUM(G351)</f>
        <v>4686.8</v>
      </c>
      <c r="G371" s="646">
        <f t="shared" ref="G371" si="124">ROUND(D371*F371,3)</f>
        <v>1874.72</v>
      </c>
      <c r="H371" s="50"/>
      <c r="I371" s="382"/>
      <c r="J371" s="265"/>
      <c r="K371" s="266"/>
      <c r="L371" s="223"/>
      <c r="M371" s="115"/>
      <c r="N371" s="115"/>
      <c r="O371" s="224"/>
      <c r="Q371" s="40"/>
    </row>
    <row r="372" spans="1:17" s="21" customFormat="1" ht="14.25" customHeight="1">
      <c r="A372" s="191"/>
      <c r="B372" s="192"/>
      <c r="C372" s="182" t="s">
        <v>1011</v>
      </c>
      <c r="D372" s="210"/>
      <c r="E372" s="3"/>
      <c r="F372" s="460"/>
      <c r="G372" s="461"/>
      <c r="H372" s="478" t="s">
        <v>1346</v>
      </c>
      <c r="I372" s="463">
        <v>880</v>
      </c>
      <c r="J372" s="181"/>
      <c r="K372" s="198"/>
      <c r="M372" s="91"/>
      <c r="O372" s="39"/>
      <c r="Q372" s="40"/>
    </row>
    <row r="373" spans="1:17" s="21" customFormat="1" ht="14.25" customHeight="1">
      <c r="A373" s="45"/>
      <c r="B373" s="46" t="s">
        <v>544</v>
      </c>
      <c r="C373" s="46" t="s">
        <v>545</v>
      </c>
      <c r="D373" s="129">
        <v>1</v>
      </c>
      <c r="E373" s="6" t="s">
        <v>1</v>
      </c>
      <c r="F373" s="647">
        <f t="shared" ref="F373" si="125">ROUND((I372+I373+J372+J373)/2,3)</f>
        <v>815</v>
      </c>
      <c r="G373" s="646">
        <f t="shared" ref="G373" si="126">ROUND(D373*F373,3)</f>
        <v>815</v>
      </c>
      <c r="H373" s="456" t="s">
        <v>546</v>
      </c>
      <c r="I373" s="468">
        <v>750</v>
      </c>
      <c r="J373" s="24"/>
      <c r="K373" s="18"/>
      <c r="M373" s="39"/>
      <c r="O373" s="39"/>
      <c r="Q373" s="40"/>
    </row>
    <row r="374" spans="1:17" s="21" customFormat="1" ht="14.25" customHeight="1">
      <c r="A374" s="295"/>
      <c r="B374" s="183"/>
      <c r="C374" s="247"/>
      <c r="D374" s="246"/>
      <c r="E374" s="185"/>
      <c r="F374" s="227"/>
      <c r="G374" s="648"/>
      <c r="H374" s="187"/>
      <c r="I374" s="385"/>
      <c r="J374" s="267"/>
      <c r="K374" s="386"/>
      <c r="M374" s="91"/>
      <c r="O374" s="39"/>
      <c r="Q374" s="40"/>
    </row>
    <row r="375" spans="1:17" s="21" customFormat="1" ht="14.25" customHeight="1">
      <c r="A375" s="310"/>
      <c r="B375" s="4"/>
      <c r="C375" s="205"/>
      <c r="D375" s="211"/>
      <c r="E375" s="6"/>
      <c r="F375" s="228" t="s">
        <v>57</v>
      </c>
      <c r="G375" s="649">
        <f>SUM(G369,G371,G373)</f>
        <v>2689.72</v>
      </c>
      <c r="H375" s="264"/>
      <c r="I375" s="382"/>
      <c r="J375" s="265"/>
      <c r="K375" s="266"/>
      <c r="M375" s="39"/>
      <c r="O375" s="39"/>
      <c r="Q375" s="40"/>
    </row>
    <row r="376" spans="1:17" s="21" customFormat="1" ht="14.25" customHeight="1">
      <c r="A376" s="241"/>
      <c r="B376" s="204"/>
      <c r="C376" s="247"/>
      <c r="D376" s="246"/>
      <c r="E376" s="185"/>
      <c r="F376" s="244"/>
      <c r="G376" s="650"/>
      <c r="H376" s="187"/>
      <c r="I376" s="385"/>
      <c r="J376" s="267"/>
      <c r="K376" s="386"/>
      <c r="M376" s="91"/>
      <c r="O376" s="39"/>
      <c r="Q376" s="40"/>
    </row>
    <row r="377" spans="1:17" s="21" customFormat="1" ht="14.25" customHeight="1">
      <c r="A377" s="128"/>
      <c r="B377" s="179"/>
      <c r="C377" s="205"/>
      <c r="D377" s="211"/>
      <c r="E377" s="6"/>
      <c r="F377" s="245" t="s">
        <v>86</v>
      </c>
      <c r="G377" s="520">
        <f>ROUND(G375,2-INT(LOG(ABS(G375))))</f>
        <v>2690</v>
      </c>
      <c r="H377" s="264" t="s">
        <v>400</v>
      </c>
      <c r="I377" s="382"/>
      <c r="J377" s="265"/>
      <c r="K377" s="266"/>
      <c r="M377" s="39"/>
      <c r="O377" s="39"/>
      <c r="Q377" s="40"/>
    </row>
    <row r="378" spans="1:17" s="21" customFormat="1" ht="14.25" customHeight="1">
      <c r="A378" s="172"/>
      <c r="B378" s="204"/>
      <c r="C378" s="203"/>
      <c r="D378" s="210"/>
      <c r="E378" s="3"/>
      <c r="F378" s="244"/>
      <c r="G378" s="650"/>
      <c r="H378" s="187"/>
      <c r="I378" s="385"/>
      <c r="J378" s="267"/>
      <c r="K378" s="386"/>
      <c r="L378" s="223"/>
      <c r="M378" s="115"/>
      <c r="N378" s="115"/>
      <c r="O378" s="224"/>
      <c r="Q378" s="40"/>
    </row>
    <row r="379" spans="1:17" s="21" customFormat="1" ht="14.25" customHeight="1">
      <c r="A379" s="86"/>
      <c r="B379" s="9"/>
      <c r="C379" s="205"/>
      <c r="D379" s="211"/>
      <c r="E379" s="6"/>
      <c r="F379" s="245"/>
      <c r="G379" s="520"/>
      <c r="H379" s="264"/>
      <c r="I379" s="382"/>
      <c r="J379" s="265"/>
      <c r="K379" s="266"/>
      <c r="L379" s="223"/>
      <c r="M379" s="115"/>
      <c r="N379" s="111"/>
      <c r="O379" s="224"/>
      <c r="Q379" s="40"/>
    </row>
    <row r="380" spans="1:17" s="21" customFormat="1" ht="14.25" customHeight="1">
      <c r="A380" s="172"/>
      <c r="B380" s="79" t="s">
        <v>293</v>
      </c>
      <c r="C380" s="79" t="s">
        <v>876</v>
      </c>
      <c r="D380" s="210"/>
      <c r="E380" s="3"/>
      <c r="F380" s="222"/>
      <c r="G380" s="648"/>
      <c r="H380" s="387"/>
      <c r="I380" s="253"/>
      <c r="J380" s="219"/>
      <c r="K380" s="384"/>
      <c r="L380" s="223"/>
      <c r="M380" s="115"/>
      <c r="N380" s="115"/>
      <c r="O380" s="224"/>
      <c r="Q380" s="40"/>
    </row>
    <row r="381" spans="1:17" s="21" customFormat="1" ht="14.25" customHeight="1">
      <c r="A381" s="310" t="s">
        <v>393</v>
      </c>
      <c r="B381" s="46" t="s">
        <v>875</v>
      </c>
      <c r="C381" s="46" t="s">
        <v>877</v>
      </c>
      <c r="D381" s="211"/>
      <c r="E381" s="6"/>
      <c r="F381" s="240"/>
      <c r="G381" s="649"/>
      <c r="H381" s="50"/>
      <c r="I381" s="351"/>
      <c r="J381" s="15"/>
      <c r="K381" s="98"/>
      <c r="L381" s="223"/>
      <c r="M381" s="115"/>
      <c r="N381" s="115"/>
      <c r="O381" s="224"/>
      <c r="Q381" s="40"/>
    </row>
    <row r="382" spans="1:17" s="21" customFormat="1" ht="14.25" customHeight="1">
      <c r="A382" s="191"/>
      <c r="B382" s="183"/>
      <c r="C382" s="2" t="s">
        <v>533</v>
      </c>
      <c r="D382" s="210"/>
      <c r="E382" s="3"/>
      <c r="F382" s="340"/>
      <c r="G382" s="461"/>
      <c r="H382" s="478" t="s">
        <v>1345</v>
      </c>
      <c r="I382" s="463">
        <v>1120</v>
      </c>
      <c r="J382" s="181"/>
      <c r="K382" s="198"/>
      <c r="M382" s="91"/>
      <c r="O382" s="39"/>
      <c r="Q382" s="40"/>
    </row>
    <row r="383" spans="1:17" s="21" customFormat="1" ht="14.25" customHeight="1">
      <c r="A383" s="45"/>
      <c r="B383" s="4" t="s">
        <v>511</v>
      </c>
      <c r="C383" s="4" t="s">
        <v>513</v>
      </c>
      <c r="D383" s="129">
        <v>1</v>
      </c>
      <c r="E383" s="6" t="s">
        <v>4</v>
      </c>
      <c r="F383" s="647">
        <f t="shared" ref="F383" si="127">ROUND((I382+I383+J382+J383)/2,3)</f>
        <v>1145</v>
      </c>
      <c r="G383" s="646">
        <f t="shared" ref="G383" si="128">ROUND(D383*F383,3)</f>
        <v>1145</v>
      </c>
      <c r="H383" s="456" t="s">
        <v>485</v>
      </c>
      <c r="I383" s="468">
        <v>1170</v>
      </c>
      <c r="J383" s="24"/>
      <c r="K383" s="18"/>
      <c r="M383" s="39"/>
      <c r="O383" s="39"/>
      <c r="Q383" s="40"/>
    </row>
    <row r="384" spans="1:17" s="21" customFormat="1" ht="14.25" customHeight="1">
      <c r="A384" s="191"/>
      <c r="B384" s="183" t="s">
        <v>495</v>
      </c>
      <c r="C384" s="203"/>
      <c r="D384" s="210"/>
      <c r="E384" s="3"/>
      <c r="F384" s="460"/>
      <c r="G384" s="461"/>
      <c r="H384" s="478" t="s">
        <v>1345</v>
      </c>
      <c r="I384" s="463">
        <v>540</v>
      </c>
      <c r="J384" s="181"/>
      <c r="K384" s="198"/>
      <c r="M384" s="91"/>
      <c r="O384" s="39"/>
      <c r="Q384" s="40"/>
    </row>
    <row r="385" spans="1:17" s="21" customFormat="1" ht="14.25" customHeight="1">
      <c r="A385" s="45"/>
      <c r="B385" s="4" t="s">
        <v>534</v>
      </c>
      <c r="C385" s="205" t="s">
        <v>535</v>
      </c>
      <c r="D385" s="129">
        <v>1</v>
      </c>
      <c r="E385" s="6" t="s">
        <v>4</v>
      </c>
      <c r="F385" s="647">
        <f t="shared" ref="F385" si="129">ROUND((I384+I385+J384+J385)/2,3)</f>
        <v>535</v>
      </c>
      <c r="G385" s="646">
        <f t="shared" ref="G385" si="130">ROUND(D385*F385,3)</f>
        <v>535</v>
      </c>
      <c r="H385" s="456" t="s">
        <v>485</v>
      </c>
      <c r="I385" s="468">
        <v>530</v>
      </c>
      <c r="J385" s="24"/>
      <c r="K385" s="18"/>
      <c r="M385" s="39"/>
      <c r="O385" s="39"/>
      <c r="Q385" s="40"/>
    </row>
    <row r="386" spans="1:17" s="21" customFormat="1" ht="14.25" customHeight="1">
      <c r="A386" s="295"/>
      <c r="B386" s="204"/>
      <c r="C386" s="203"/>
      <c r="D386" s="210"/>
      <c r="E386" s="3"/>
      <c r="F386" s="227"/>
      <c r="G386" s="653"/>
      <c r="H386" s="187"/>
      <c r="I386" s="385"/>
      <c r="J386" s="267"/>
      <c r="K386" s="386"/>
      <c r="M386" s="39"/>
      <c r="O386" s="39"/>
      <c r="Q386" s="40"/>
    </row>
    <row r="387" spans="1:17" s="21" customFormat="1" ht="14.25" customHeight="1">
      <c r="A387" s="310"/>
      <c r="B387" s="179"/>
      <c r="C387" s="205"/>
      <c r="D387" s="211"/>
      <c r="E387" s="6"/>
      <c r="F387" s="228" t="s">
        <v>57</v>
      </c>
      <c r="G387" s="653">
        <f>SUM(G381,G383,G385)</f>
        <v>1680</v>
      </c>
      <c r="H387" s="264"/>
      <c r="I387" s="382"/>
      <c r="J387" s="265"/>
      <c r="K387" s="266"/>
      <c r="M387" s="39"/>
      <c r="O387" s="39"/>
      <c r="Q387" s="40"/>
    </row>
    <row r="388" spans="1:17" s="21" customFormat="1" ht="14.25" customHeight="1">
      <c r="A388" s="241"/>
      <c r="B388" s="204"/>
      <c r="C388" s="203"/>
      <c r="D388" s="210"/>
      <c r="E388" s="3"/>
      <c r="F388" s="244"/>
      <c r="G388" s="650"/>
      <c r="H388" s="187"/>
      <c r="I388" s="385"/>
      <c r="J388" s="267"/>
      <c r="K388" s="386"/>
      <c r="L388" s="242"/>
      <c r="M388" s="238"/>
      <c r="O388" s="39"/>
      <c r="Q388" s="40"/>
    </row>
    <row r="389" spans="1:17" s="21" customFormat="1" ht="14.25" customHeight="1">
      <c r="A389" s="128"/>
      <c r="B389" s="9" t="s">
        <v>85</v>
      </c>
      <c r="C389" s="205"/>
      <c r="D389" s="211"/>
      <c r="E389" s="6"/>
      <c r="F389" s="245" t="s">
        <v>86</v>
      </c>
      <c r="G389" s="520">
        <f>ROUND(G387,2-INT(LOG(ABS(G387))))</f>
        <v>1680</v>
      </c>
      <c r="H389" s="264" t="s">
        <v>94</v>
      </c>
      <c r="I389" s="382"/>
      <c r="J389" s="265"/>
      <c r="K389" s="266"/>
      <c r="L389" s="242"/>
      <c r="M389" s="238"/>
      <c r="O389" s="39"/>
      <c r="Q389" s="40"/>
    </row>
    <row r="390" spans="1:17" s="21" customFormat="1" ht="14.25" customHeight="1">
      <c r="A390" s="172"/>
      <c r="B390" s="204"/>
      <c r="C390" s="203"/>
      <c r="D390" s="210"/>
      <c r="E390" s="3"/>
      <c r="F390" s="244"/>
      <c r="G390" s="650"/>
      <c r="H390" s="187"/>
      <c r="I390" s="385"/>
      <c r="J390" s="267"/>
      <c r="K390" s="386"/>
      <c r="L390" s="223"/>
      <c r="M390" s="115"/>
      <c r="N390" s="115"/>
      <c r="O390" s="224"/>
      <c r="Q390" s="40"/>
    </row>
    <row r="391" spans="1:17" s="21" customFormat="1" ht="14.25" customHeight="1">
      <c r="A391" s="86"/>
      <c r="B391" s="9"/>
      <c r="C391" s="205"/>
      <c r="D391" s="211"/>
      <c r="E391" s="6"/>
      <c r="F391" s="245"/>
      <c r="G391" s="520"/>
      <c r="H391" s="264"/>
      <c r="I391" s="382"/>
      <c r="J391" s="265"/>
      <c r="K391" s="266"/>
      <c r="L391" s="223"/>
      <c r="M391" s="115"/>
      <c r="N391" s="111"/>
      <c r="O391" s="224"/>
      <c r="Q391" s="40"/>
    </row>
    <row r="392" spans="1:17" s="21" customFormat="1" ht="14.25" customHeight="1">
      <c r="A392" s="172"/>
      <c r="B392" s="79" t="s">
        <v>294</v>
      </c>
      <c r="C392" s="79" t="s">
        <v>878</v>
      </c>
      <c r="D392" s="210"/>
      <c r="E392" s="3"/>
      <c r="F392" s="222"/>
      <c r="G392" s="648"/>
      <c r="H392" s="387"/>
      <c r="I392" s="253"/>
      <c r="J392" s="219"/>
      <c r="K392" s="384"/>
      <c r="L392" s="242"/>
      <c r="M392" s="115"/>
      <c r="N392" s="115"/>
      <c r="O392" s="224"/>
      <c r="Q392" s="40"/>
    </row>
    <row r="393" spans="1:17" s="21" customFormat="1" ht="14.25" customHeight="1">
      <c r="A393" s="310" t="s">
        <v>395</v>
      </c>
      <c r="B393" s="46" t="s">
        <v>875</v>
      </c>
      <c r="C393" s="46" t="s">
        <v>877</v>
      </c>
      <c r="D393" s="211"/>
      <c r="E393" s="6"/>
      <c r="F393" s="240"/>
      <c r="G393" s="649"/>
      <c r="H393" s="50"/>
      <c r="I393" s="351"/>
      <c r="J393" s="15"/>
      <c r="K393" s="98"/>
      <c r="L393" s="242"/>
      <c r="M393" s="115"/>
      <c r="N393" s="115"/>
      <c r="O393" s="224"/>
      <c r="Q393" s="40"/>
    </row>
    <row r="394" spans="1:17" s="21" customFormat="1" ht="14.25" customHeight="1">
      <c r="A394" s="172"/>
      <c r="B394" s="183"/>
      <c r="C394" s="2" t="s">
        <v>1015</v>
      </c>
      <c r="D394" s="210"/>
      <c r="E394" s="3"/>
      <c r="F394" s="340"/>
      <c r="G394" s="461"/>
      <c r="H394" s="478" t="s">
        <v>1349</v>
      </c>
      <c r="I394" s="463">
        <v>1530</v>
      </c>
      <c r="J394" s="181"/>
      <c r="K394" s="198"/>
      <c r="L394" s="242"/>
      <c r="M394" s="39"/>
      <c r="O394" s="39"/>
      <c r="Q394" s="40"/>
    </row>
    <row r="395" spans="1:17" s="21" customFormat="1" ht="14.25" customHeight="1">
      <c r="A395" s="310"/>
      <c r="B395" s="4" t="s">
        <v>511</v>
      </c>
      <c r="C395" s="4" t="s">
        <v>513</v>
      </c>
      <c r="D395" s="129">
        <v>1</v>
      </c>
      <c r="E395" s="6" t="s">
        <v>4</v>
      </c>
      <c r="F395" s="647">
        <f>ROUND((I394+I395+J394+J395)/1,3)</f>
        <v>1530</v>
      </c>
      <c r="G395" s="646">
        <f t="shared" ref="G395" si="131">ROUND(D395*F395,3)</f>
        <v>1530</v>
      </c>
      <c r="H395" s="456"/>
      <c r="I395" s="468"/>
      <c r="J395" s="24"/>
      <c r="K395" s="18"/>
      <c r="L395" s="242"/>
      <c r="M395" s="39"/>
      <c r="O395" s="39"/>
      <c r="Q395" s="40"/>
    </row>
    <row r="396" spans="1:17" s="21" customFormat="1" ht="14.25" customHeight="1">
      <c r="A396" s="191"/>
      <c r="B396" s="183" t="s">
        <v>495</v>
      </c>
      <c r="C396" s="203"/>
      <c r="D396" s="210"/>
      <c r="E396" s="3"/>
      <c r="F396" s="460"/>
      <c r="G396" s="461"/>
      <c r="H396" s="478" t="s">
        <v>1345</v>
      </c>
      <c r="I396" s="463">
        <v>540</v>
      </c>
      <c r="J396" s="181"/>
      <c r="K396" s="198"/>
      <c r="L396" s="242"/>
      <c r="M396" s="39"/>
      <c r="O396" s="39"/>
      <c r="Q396" s="40"/>
    </row>
    <row r="397" spans="1:17" s="21" customFormat="1" ht="14.25" customHeight="1">
      <c r="A397" s="45"/>
      <c r="B397" s="4" t="s">
        <v>534</v>
      </c>
      <c r="C397" s="205" t="s">
        <v>535</v>
      </c>
      <c r="D397" s="129">
        <v>1</v>
      </c>
      <c r="E397" s="6" t="s">
        <v>4</v>
      </c>
      <c r="F397" s="647">
        <f t="shared" ref="F397" si="132">ROUND((I396+I397+J396+J397)/2,3)</f>
        <v>535</v>
      </c>
      <c r="G397" s="646">
        <f t="shared" ref="G397" si="133">ROUND(D397*F397,3)</f>
        <v>535</v>
      </c>
      <c r="H397" s="456" t="s">
        <v>485</v>
      </c>
      <c r="I397" s="468">
        <v>530</v>
      </c>
      <c r="J397" s="24"/>
      <c r="K397" s="18"/>
      <c r="L397" s="242"/>
      <c r="M397" s="39"/>
      <c r="O397" s="39"/>
      <c r="Q397" s="40"/>
    </row>
    <row r="398" spans="1:17" s="21" customFormat="1" ht="14.25" customHeight="1">
      <c r="A398" s="172"/>
      <c r="B398" s="204"/>
      <c r="C398" s="203"/>
      <c r="D398" s="210"/>
      <c r="E398" s="3"/>
      <c r="F398" s="227"/>
      <c r="G398" s="653"/>
      <c r="H398" s="187"/>
      <c r="I398" s="385"/>
      <c r="J398" s="267"/>
      <c r="K398" s="303"/>
      <c r="M398" s="39"/>
      <c r="O398" s="39"/>
      <c r="Q398" s="40"/>
    </row>
    <row r="399" spans="1:17" s="21" customFormat="1" ht="14.25" customHeight="1">
      <c r="A399" s="310"/>
      <c r="B399" s="179"/>
      <c r="C399" s="205"/>
      <c r="D399" s="211"/>
      <c r="E399" s="6"/>
      <c r="F399" s="228" t="s">
        <v>57</v>
      </c>
      <c r="G399" s="653">
        <f>SUM(G393,G395,G397)</f>
        <v>2065</v>
      </c>
      <c r="H399" s="264"/>
      <c r="I399" s="382"/>
      <c r="J399" s="265"/>
      <c r="K399" s="18"/>
      <c r="M399" s="39"/>
      <c r="O399" s="39"/>
      <c r="Q399" s="40"/>
    </row>
    <row r="400" spans="1:17" s="21" customFormat="1" ht="14.25" customHeight="1">
      <c r="A400" s="295"/>
      <c r="B400" s="204"/>
      <c r="C400" s="203"/>
      <c r="D400" s="210"/>
      <c r="E400" s="3"/>
      <c r="F400" s="244"/>
      <c r="G400" s="650"/>
      <c r="H400" s="187"/>
      <c r="I400" s="385"/>
      <c r="J400" s="267"/>
      <c r="K400" s="386"/>
      <c r="M400" s="39"/>
      <c r="O400" s="39"/>
      <c r="Q400" s="40"/>
    </row>
    <row r="401" spans="1:17" s="21" customFormat="1" ht="14.25" customHeight="1">
      <c r="A401" s="310"/>
      <c r="B401" s="9" t="s">
        <v>85</v>
      </c>
      <c r="C401" s="205"/>
      <c r="D401" s="211"/>
      <c r="E401" s="6"/>
      <c r="F401" s="245" t="s">
        <v>86</v>
      </c>
      <c r="G401" s="520">
        <f>ROUND(G399,2-INT(LOG(ABS(G399))))</f>
        <v>2070</v>
      </c>
      <c r="H401" s="264" t="s">
        <v>94</v>
      </c>
      <c r="I401" s="382"/>
      <c r="J401" s="265"/>
      <c r="K401" s="266"/>
      <c r="M401" s="39"/>
      <c r="O401" s="39"/>
      <c r="Q401" s="40"/>
    </row>
    <row r="402" spans="1:17" s="21" customFormat="1" ht="14.25" customHeight="1">
      <c r="A402" s="191"/>
      <c r="B402" s="204"/>
      <c r="C402" s="203"/>
      <c r="D402" s="210"/>
      <c r="E402" s="3"/>
      <c r="F402" s="244"/>
      <c r="G402" s="650"/>
      <c r="H402" s="187"/>
      <c r="I402" s="385"/>
      <c r="J402" s="267"/>
      <c r="K402" s="386"/>
      <c r="M402" s="39"/>
      <c r="O402" s="39"/>
      <c r="Q402" s="40"/>
    </row>
    <row r="403" spans="1:17" s="21" customFormat="1" ht="14.25" customHeight="1">
      <c r="A403" s="45"/>
      <c r="B403" s="9"/>
      <c r="C403" s="205"/>
      <c r="D403" s="211"/>
      <c r="E403" s="6"/>
      <c r="F403" s="245"/>
      <c r="G403" s="520"/>
      <c r="H403" s="264"/>
      <c r="I403" s="382"/>
      <c r="J403" s="265"/>
      <c r="K403" s="266"/>
      <c r="M403" s="39"/>
      <c r="O403" s="39"/>
      <c r="Q403" s="40"/>
    </row>
    <row r="404" spans="1:17" s="21" customFormat="1" ht="14.25" customHeight="1">
      <c r="A404" s="172"/>
      <c r="B404" s="79" t="s">
        <v>295</v>
      </c>
      <c r="C404" s="79" t="s">
        <v>876</v>
      </c>
      <c r="D404" s="175"/>
      <c r="E404" s="3"/>
      <c r="F404" s="244"/>
      <c r="G404" s="655"/>
      <c r="H404" s="187"/>
      <c r="I404" s="350"/>
      <c r="J404" s="188"/>
      <c r="K404" s="374"/>
      <c r="M404" s="39"/>
      <c r="O404" s="39"/>
      <c r="Q404" s="40"/>
    </row>
    <row r="405" spans="1:17" s="21" customFormat="1" ht="14.25" customHeight="1">
      <c r="A405" s="310" t="s">
        <v>402</v>
      </c>
      <c r="B405" s="46" t="s">
        <v>879</v>
      </c>
      <c r="C405" s="46" t="s">
        <v>877</v>
      </c>
      <c r="D405" s="129"/>
      <c r="E405" s="6"/>
      <c r="F405" s="245"/>
      <c r="G405" s="657"/>
      <c r="H405" s="264"/>
      <c r="I405" s="382"/>
      <c r="J405" s="265"/>
      <c r="K405" s="266"/>
      <c r="M405" s="39"/>
      <c r="O405" s="39"/>
      <c r="Q405" s="40"/>
    </row>
    <row r="406" spans="1:17" s="21" customFormat="1" ht="14.25" customHeight="1">
      <c r="A406" s="191"/>
      <c r="B406" s="183" t="s">
        <v>536</v>
      </c>
      <c r="C406" s="203" t="s">
        <v>533</v>
      </c>
      <c r="D406" s="210"/>
      <c r="E406" s="3"/>
      <c r="F406" s="340"/>
      <c r="G406" s="461"/>
      <c r="H406" s="478" t="s">
        <v>1349</v>
      </c>
      <c r="I406" s="463">
        <v>1490</v>
      </c>
      <c r="J406" s="181"/>
      <c r="K406" s="198"/>
      <c r="M406" s="39"/>
      <c r="O406" s="39"/>
      <c r="Q406" s="40"/>
    </row>
    <row r="407" spans="1:17" s="21" customFormat="1" ht="14.25" customHeight="1">
      <c r="A407" s="45"/>
      <c r="B407" s="4" t="s">
        <v>537</v>
      </c>
      <c r="C407" s="4" t="s">
        <v>512</v>
      </c>
      <c r="D407" s="129">
        <v>1</v>
      </c>
      <c r="E407" s="6" t="s">
        <v>4</v>
      </c>
      <c r="F407" s="647">
        <f t="shared" ref="F407" si="134">ROUND((I406+I407+J406+J407)/2,3)</f>
        <v>1550</v>
      </c>
      <c r="G407" s="646">
        <f t="shared" ref="G407" si="135">ROUND(D407*F407,3)</f>
        <v>1550</v>
      </c>
      <c r="H407" s="456" t="s">
        <v>538</v>
      </c>
      <c r="I407" s="468">
        <v>1610</v>
      </c>
      <c r="J407" s="24"/>
      <c r="K407" s="18"/>
      <c r="M407" s="39"/>
      <c r="O407" s="39"/>
      <c r="Q407" s="40"/>
    </row>
    <row r="408" spans="1:17" s="21" customFormat="1" ht="14.25" customHeight="1">
      <c r="A408" s="191"/>
      <c r="B408" s="183" t="s">
        <v>495</v>
      </c>
      <c r="C408" s="203"/>
      <c r="D408" s="210"/>
      <c r="E408" s="3"/>
      <c r="F408" s="460"/>
      <c r="G408" s="461"/>
      <c r="H408" s="478" t="s">
        <v>1345</v>
      </c>
      <c r="I408" s="463">
        <v>540</v>
      </c>
      <c r="J408" s="181"/>
      <c r="K408" s="198"/>
      <c r="M408" s="238"/>
      <c r="O408" s="39"/>
      <c r="Q408" s="40"/>
    </row>
    <row r="409" spans="1:17" s="21" customFormat="1" ht="14.25" customHeight="1">
      <c r="A409" s="45"/>
      <c r="B409" s="4" t="s">
        <v>534</v>
      </c>
      <c r="C409" s="205" t="s">
        <v>535</v>
      </c>
      <c r="D409" s="129">
        <v>1</v>
      </c>
      <c r="E409" s="6" t="s">
        <v>4</v>
      </c>
      <c r="F409" s="647">
        <f t="shared" ref="F409" si="136">ROUND((I408+I409+J408+J409)/2,3)</f>
        <v>535</v>
      </c>
      <c r="G409" s="646">
        <f t="shared" ref="G409" si="137">ROUND(D409*F409,3)</f>
        <v>535</v>
      </c>
      <c r="H409" s="456" t="s">
        <v>485</v>
      </c>
      <c r="I409" s="468">
        <v>530</v>
      </c>
      <c r="J409" s="24"/>
      <c r="K409" s="18"/>
      <c r="M409" s="238"/>
      <c r="O409" s="39"/>
      <c r="Q409" s="40"/>
    </row>
    <row r="410" spans="1:17" s="21" customFormat="1" ht="14.25" customHeight="1">
      <c r="A410" s="172"/>
      <c r="B410" s="204"/>
      <c r="C410" s="203"/>
      <c r="D410" s="210"/>
      <c r="E410" s="3"/>
      <c r="F410" s="227"/>
      <c r="G410" s="653"/>
      <c r="H410" s="187"/>
      <c r="I410" s="385"/>
      <c r="J410" s="267"/>
      <c r="K410" s="303"/>
      <c r="L410" s="223"/>
      <c r="M410" s="115"/>
      <c r="N410" s="115"/>
      <c r="O410" s="224"/>
      <c r="Q410" s="40"/>
    </row>
    <row r="411" spans="1:17" s="21" customFormat="1" ht="14.25" customHeight="1">
      <c r="A411" s="310"/>
      <c r="B411" s="179"/>
      <c r="C411" s="205"/>
      <c r="D411" s="211"/>
      <c r="E411" s="6"/>
      <c r="F411" s="228" t="s">
        <v>57</v>
      </c>
      <c r="G411" s="653">
        <f>SUM(G405,G407,G409)</f>
        <v>2085</v>
      </c>
      <c r="H411" s="264"/>
      <c r="I411" s="382"/>
      <c r="J411" s="265"/>
      <c r="K411" s="18"/>
      <c r="L411" s="223"/>
      <c r="M411" s="115"/>
      <c r="N411" s="115"/>
      <c r="O411" s="224"/>
      <c r="Q411" s="40"/>
    </row>
    <row r="412" spans="1:17" s="21" customFormat="1" ht="14.25" customHeight="1">
      <c r="A412" s="236"/>
      <c r="B412" s="204"/>
      <c r="C412" s="203"/>
      <c r="D412" s="210"/>
      <c r="E412" s="3"/>
      <c r="F412" s="244"/>
      <c r="G412" s="650"/>
      <c r="H412" s="187"/>
      <c r="I412" s="385"/>
      <c r="J412" s="267"/>
      <c r="K412" s="386"/>
      <c r="M412" s="238"/>
      <c r="O412" s="39"/>
      <c r="Q412" s="40"/>
    </row>
    <row r="413" spans="1:17" s="21" customFormat="1" ht="14.25" customHeight="1">
      <c r="A413" s="170"/>
      <c r="B413" s="9" t="s">
        <v>85</v>
      </c>
      <c r="C413" s="205"/>
      <c r="D413" s="211"/>
      <c r="E413" s="6"/>
      <c r="F413" s="245" t="s">
        <v>86</v>
      </c>
      <c r="G413" s="520">
        <f>ROUND(G411,2-INT(LOG(ABS(G411))))</f>
        <v>2090</v>
      </c>
      <c r="H413" s="264" t="s">
        <v>94</v>
      </c>
      <c r="I413" s="382"/>
      <c r="J413" s="265"/>
      <c r="K413" s="266"/>
      <c r="M413" s="238"/>
      <c r="O413" s="39"/>
      <c r="Q413" s="40"/>
    </row>
    <row r="414" spans="1:17" s="21" customFormat="1" ht="14.25" customHeight="1">
      <c r="A414" s="241"/>
      <c r="B414" s="204"/>
      <c r="C414" s="203"/>
      <c r="D414" s="210"/>
      <c r="E414" s="3"/>
      <c r="F414" s="244"/>
      <c r="G414" s="650"/>
      <c r="H414" s="187"/>
      <c r="I414" s="385"/>
      <c r="J414" s="267"/>
      <c r="K414" s="386"/>
      <c r="L414" s="223"/>
      <c r="M414" s="115"/>
      <c r="N414" s="115"/>
      <c r="O414" s="224"/>
      <c r="Q414" s="40"/>
    </row>
    <row r="415" spans="1:17" s="21" customFormat="1" ht="14.25" customHeight="1">
      <c r="A415" s="9"/>
      <c r="B415" s="9"/>
      <c r="C415" s="205"/>
      <c r="D415" s="211"/>
      <c r="E415" s="6"/>
      <c r="F415" s="245"/>
      <c r="G415" s="520"/>
      <c r="H415" s="264"/>
      <c r="I415" s="382"/>
      <c r="J415" s="265"/>
      <c r="K415" s="266"/>
      <c r="L415" s="223"/>
      <c r="M415" s="115"/>
      <c r="N415" s="115"/>
      <c r="O415" s="224"/>
      <c r="Q415" s="40"/>
    </row>
    <row r="416" spans="1:17" s="21" customFormat="1" ht="14.25" customHeight="1">
      <c r="A416" s="172"/>
      <c r="B416" s="79" t="s">
        <v>296</v>
      </c>
      <c r="C416" s="79" t="s">
        <v>880</v>
      </c>
      <c r="D416" s="246"/>
      <c r="E416" s="185"/>
      <c r="F416" s="227"/>
      <c r="G416" s="648"/>
      <c r="H416" s="271"/>
      <c r="I416" s="385"/>
      <c r="J416" s="267"/>
      <c r="K416" s="386"/>
      <c r="M416" s="39"/>
      <c r="O416" s="39"/>
      <c r="Q416" s="40"/>
    </row>
    <row r="417" spans="1:17" s="21" customFormat="1" ht="14.25" customHeight="1">
      <c r="A417" s="310" t="s">
        <v>406</v>
      </c>
      <c r="B417" s="46" t="s">
        <v>879</v>
      </c>
      <c r="C417" s="46" t="s">
        <v>877</v>
      </c>
      <c r="D417" s="211"/>
      <c r="E417" s="6"/>
      <c r="F417" s="243"/>
      <c r="G417" s="649"/>
      <c r="H417" s="264"/>
      <c r="I417" s="382"/>
      <c r="J417" s="265"/>
      <c r="K417" s="266"/>
      <c r="M417" s="39"/>
      <c r="O417" s="39"/>
      <c r="Q417" s="40"/>
    </row>
    <row r="418" spans="1:17" s="21" customFormat="1" ht="14.25" customHeight="1">
      <c r="A418" s="191"/>
      <c r="B418" s="183" t="s">
        <v>536</v>
      </c>
      <c r="C418" s="203" t="s">
        <v>533</v>
      </c>
      <c r="D418" s="210"/>
      <c r="E418" s="3"/>
      <c r="F418" s="460"/>
      <c r="G418" s="461"/>
      <c r="H418" s="478" t="s">
        <v>1349</v>
      </c>
      <c r="I418" s="463">
        <v>1490</v>
      </c>
      <c r="J418" s="181"/>
      <c r="K418" s="198"/>
      <c r="M418" s="39"/>
      <c r="O418" s="39"/>
      <c r="Q418" s="40"/>
    </row>
    <row r="419" spans="1:17" s="21" customFormat="1" ht="14.25" customHeight="1">
      <c r="A419" s="45"/>
      <c r="B419" s="4" t="s">
        <v>537</v>
      </c>
      <c r="C419" s="4" t="s">
        <v>512</v>
      </c>
      <c r="D419" s="129">
        <v>1</v>
      </c>
      <c r="E419" s="6" t="s">
        <v>4</v>
      </c>
      <c r="F419" s="647">
        <f t="shared" ref="F419" si="138">ROUND((I418+I419+J418+J419)/2,3)</f>
        <v>1550</v>
      </c>
      <c r="G419" s="646">
        <f t="shared" ref="G419" si="139">ROUND(D419*F419,3)</f>
        <v>1550</v>
      </c>
      <c r="H419" s="456" t="s">
        <v>538</v>
      </c>
      <c r="I419" s="468">
        <v>1610</v>
      </c>
      <c r="J419" s="24"/>
      <c r="K419" s="18"/>
      <c r="M419" s="39"/>
      <c r="O419" s="39"/>
      <c r="Q419" s="40"/>
    </row>
    <row r="420" spans="1:17" s="21" customFormat="1" ht="14.25" customHeight="1">
      <c r="A420" s="191"/>
      <c r="B420" s="183" t="s">
        <v>536</v>
      </c>
      <c r="C420" s="203" t="s">
        <v>510</v>
      </c>
      <c r="D420" s="210"/>
      <c r="E420" s="3"/>
      <c r="F420" s="460"/>
      <c r="G420" s="461"/>
      <c r="H420" s="478" t="s">
        <v>1349</v>
      </c>
      <c r="I420" s="463">
        <v>1430</v>
      </c>
      <c r="J420" s="181"/>
      <c r="K420" s="198"/>
      <c r="M420" s="238"/>
      <c r="O420" s="39"/>
      <c r="Q420" s="40"/>
    </row>
    <row r="421" spans="1:17" s="21" customFormat="1" ht="14.25" customHeight="1">
      <c r="A421" s="45"/>
      <c r="B421" s="4" t="s">
        <v>537</v>
      </c>
      <c r="C421" s="4" t="s">
        <v>512</v>
      </c>
      <c r="D421" s="129">
        <v>1</v>
      </c>
      <c r="E421" s="6" t="s">
        <v>4</v>
      </c>
      <c r="F421" s="647">
        <f t="shared" ref="F421" si="140">ROUND((I420+I421+J420+J421)/2,3)</f>
        <v>1470</v>
      </c>
      <c r="G421" s="646">
        <f t="shared" ref="G421" si="141">ROUND(D421*F421,3)</f>
        <v>1470</v>
      </c>
      <c r="H421" s="456" t="s">
        <v>538</v>
      </c>
      <c r="I421" s="468">
        <v>1510</v>
      </c>
      <c r="J421" s="24"/>
      <c r="K421" s="18"/>
      <c r="M421" s="238"/>
      <c r="O421" s="39"/>
      <c r="Q421" s="40"/>
    </row>
    <row r="422" spans="1:17" s="21" customFormat="1" ht="14.25" customHeight="1">
      <c r="A422" s="99"/>
      <c r="B422" s="183" t="s">
        <v>495</v>
      </c>
      <c r="C422" s="203"/>
      <c r="D422" s="210"/>
      <c r="E422" s="3"/>
      <c r="F422" s="460"/>
      <c r="G422" s="461"/>
      <c r="H422" s="478" t="s">
        <v>1345</v>
      </c>
      <c r="I422" s="463">
        <v>540</v>
      </c>
      <c r="J422" s="181"/>
      <c r="K422" s="198"/>
      <c r="M422" s="39"/>
      <c r="O422" s="39"/>
      <c r="Q422" s="40"/>
    </row>
    <row r="423" spans="1:17" s="21" customFormat="1" ht="14.25" customHeight="1">
      <c r="A423" s="45"/>
      <c r="B423" s="4" t="s">
        <v>534</v>
      </c>
      <c r="C423" s="205" t="s">
        <v>535</v>
      </c>
      <c r="D423" s="129">
        <v>1</v>
      </c>
      <c r="E423" s="6" t="s">
        <v>4</v>
      </c>
      <c r="F423" s="647">
        <f t="shared" ref="F423" si="142">ROUND((I422+I423+J422+J423)/2,3)</f>
        <v>535</v>
      </c>
      <c r="G423" s="646">
        <f t="shared" ref="G423" si="143">ROUND(D423*F423,3)</f>
        <v>535</v>
      </c>
      <c r="H423" s="456" t="s">
        <v>485</v>
      </c>
      <c r="I423" s="468">
        <v>530</v>
      </c>
      <c r="J423" s="24"/>
      <c r="K423" s="18"/>
      <c r="M423" s="39"/>
      <c r="O423" s="39"/>
      <c r="Q423" s="40"/>
    </row>
    <row r="424" spans="1:17" s="21" customFormat="1" ht="14.25" customHeight="1">
      <c r="A424" s="191"/>
      <c r="B424" s="204"/>
      <c r="C424" s="203"/>
      <c r="D424" s="210"/>
      <c r="E424" s="3"/>
      <c r="F424" s="227"/>
      <c r="G424" s="653"/>
      <c r="H424" s="187"/>
      <c r="I424" s="385"/>
      <c r="J424" s="267"/>
      <c r="K424" s="303"/>
      <c r="L424" s="223"/>
      <c r="M424" s="115"/>
      <c r="N424" s="115"/>
      <c r="O424" s="224"/>
      <c r="Q424" s="40"/>
    </row>
    <row r="425" spans="1:17" s="21" customFormat="1" ht="14.25" customHeight="1">
      <c r="A425" s="45"/>
      <c r="B425" s="179"/>
      <c r="C425" s="205"/>
      <c r="D425" s="211"/>
      <c r="E425" s="6"/>
      <c r="F425" s="228" t="s">
        <v>57</v>
      </c>
      <c r="G425" s="653">
        <f>SUM(G419,G421,G423)</f>
        <v>3555</v>
      </c>
      <c r="H425" s="264"/>
      <c r="I425" s="382"/>
      <c r="J425" s="265"/>
      <c r="K425" s="18"/>
      <c r="L425" s="223"/>
      <c r="M425" s="115"/>
      <c r="N425" s="111"/>
      <c r="O425" s="224"/>
      <c r="Q425" s="40"/>
    </row>
    <row r="426" spans="1:17" s="21" customFormat="1" ht="14.25" customHeight="1">
      <c r="A426" s="241"/>
      <c r="B426" s="204"/>
      <c r="C426" s="203"/>
      <c r="D426" s="210"/>
      <c r="E426" s="3"/>
      <c r="F426" s="244"/>
      <c r="G426" s="650"/>
      <c r="H426" s="187"/>
      <c r="I426" s="385"/>
      <c r="J426" s="267"/>
      <c r="K426" s="386"/>
      <c r="L426" s="223"/>
      <c r="M426" s="115"/>
      <c r="N426" s="115"/>
      <c r="O426" s="224"/>
      <c r="Q426" s="40"/>
    </row>
    <row r="427" spans="1:17" s="21" customFormat="1" ht="14.25" customHeight="1">
      <c r="A427" s="9"/>
      <c r="B427" s="9" t="s">
        <v>85</v>
      </c>
      <c r="C427" s="205"/>
      <c r="D427" s="211"/>
      <c r="E427" s="6"/>
      <c r="F427" s="245" t="s">
        <v>86</v>
      </c>
      <c r="G427" s="520">
        <f>ROUND(G425,2-INT(LOG(ABS(G425))))</f>
        <v>3560</v>
      </c>
      <c r="H427" s="264" t="s">
        <v>94</v>
      </c>
      <c r="I427" s="382"/>
      <c r="J427" s="265"/>
      <c r="K427" s="266"/>
      <c r="L427" s="223"/>
      <c r="M427" s="115"/>
      <c r="N427" s="115"/>
      <c r="O427" s="224"/>
      <c r="Q427" s="40"/>
    </row>
    <row r="428" spans="1:17" s="21" customFormat="1" ht="14.25" customHeight="1">
      <c r="A428" s="241"/>
      <c r="B428" s="204"/>
      <c r="C428" s="203"/>
      <c r="D428" s="210"/>
      <c r="E428" s="3"/>
      <c r="F428" s="244"/>
      <c r="G428" s="650"/>
      <c r="H428" s="187"/>
      <c r="I428" s="385"/>
      <c r="J428" s="267"/>
      <c r="K428" s="386"/>
      <c r="M428" s="91"/>
      <c r="O428" s="39"/>
      <c r="Q428" s="40"/>
    </row>
    <row r="429" spans="1:17" s="21" customFormat="1" ht="14.25" customHeight="1">
      <c r="A429" s="9"/>
      <c r="B429" s="9"/>
      <c r="C429" s="205"/>
      <c r="D429" s="211"/>
      <c r="E429" s="6"/>
      <c r="F429" s="245"/>
      <c r="G429" s="520"/>
      <c r="H429" s="264"/>
      <c r="I429" s="382"/>
      <c r="J429" s="265"/>
      <c r="K429" s="266"/>
      <c r="M429" s="39"/>
      <c r="O429" s="39"/>
      <c r="Q429" s="40"/>
    </row>
    <row r="430" spans="1:17" s="21" customFormat="1" ht="14.25" customHeight="1">
      <c r="A430" s="172"/>
      <c r="B430" s="183"/>
      <c r="C430" s="247" t="s">
        <v>914</v>
      </c>
      <c r="D430" s="210"/>
      <c r="E430" s="3"/>
      <c r="F430" s="244"/>
      <c r="G430" s="650"/>
      <c r="H430" s="187"/>
      <c r="I430" s="385"/>
      <c r="J430" s="267"/>
      <c r="K430" s="386"/>
      <c r="M430" s="91"/>
      <c r="O430" s="39"/>
      <c r="Q430" s="40"/>
    </row>
    <row r="431" spans="1:17" s="21" customFormat="1" ht="14.25" customHeight="1">
      <c r="A431" s="310" t="s">
        <v>408</v>
      </c>
      <c r="B431" s="4" t="s">
        <v>911</v>
      </c>
      <c r="C431" s="205" t="s">
        <v>912</v>
      </c>
      <c r="D431" s="211"/>
      <c r="E431" s="6"/>
      <c r="F431" s="245"/>
      <c r="G431" s="520"/>
      <c r="H431" s="264"/>
      <c r="I431" s="382"/>
      <c r="J431" s="265"/>
      <c r="K431" s="266"/>
      <c r="M431" s="39"/>
      <c r="O431" s="39"/>
      <c r="Q431" s="40"/>
    </row>
    <row r="432" spans="1:17" s="21" customFormat="1" ht="14.25" customHeight="1">
      <c r="A432" s="241"/>
      <c r="B432" s="183"/>
      <c r="C432" s="247" t="s">
        <v>434</v>
      </c>
      <c r="D432" s="175" t="s">
        <v>1017</v>
      </c>
      <c r="E432" s="185"/>
      <c r="F432" s="504"/>
      <c r="G432" s="661"/>
      <c r="H432" s="180"/>
      <c r="I432" s="350"/>
      <c r="J432" s="188"/>
      <c r="K432" s="303"/>
      <c r="M432" s="39"/>
      <c r="O432" s="39"/>
      <c r="Q432" s="40"/>
    </row>
    <row r="433" spans="1:17" s="21" customFormat="1" ht="14.25" customHeight="1">
      <c r="A433" s="128"/>
      <c r="B433" s="4" t="s">
        <v>433</v>
      </c>
      <c r="C433" s="205" t="s">
        <v>435</v>
      </c>
      <c r="D433" s="129">
        <v>1.027E-2</v>
      </c>
      <c r="E433" s="6" t="s">
        <v>384</v>
      </c>
      <c r="F433" s="647">
        <f t="shared" ref="F433" si="144">ROUND((I432+I433+J432+J433)/1,3)</f>
        <v>33000</v>
      </c>
      <c r="G433" s="646">
        <f t="shared" ref="G433" si="145">ROUND(D433*F433,3)</f>
        <v>338.91</v>
      </c>
      <c r="H433" s="456" t="s">
        <v>436</v>
      </c>
      <c r="I433" s="468">
        <v>33000</v>
      </c>
      <c r="J433" s="24"/>
      <c r="K433" s="162"/>
      <c r="M433" s="39"/>
      <c r="O433" s="39"/>
      <c r="Q433" s="40"/>
    </row>
    <row r="434" spans="1:17" s="21" customFormat="1" ht="14.25" customHeight="1">
      <c r="A434" s="99"/>
      <c r="B434" s="192" t="s">
        <v>687</v>
      </c>
      <c r="C434" s="192"/>
      <c r="D434" s="210"/>
      <c r="E434" s="194"/>
      <c r="F434" s="504"/>
      <c r="G434" s="661"/>
      <c r="H434" s="478"/>
      <c r="I434" s="672"/>
      <c r="J434" s="181"/>
      <c r="K434" s="198"/>
      <c r="M434" s="39"/>
      <c r="O434" s="39"/>
      <c r="Q434" s="40"/>
    </row>
    <row r="435" spans="1:17" s="21" customFormat="1" ht="14.25" customHeight="1">
      <c r="A435" s="45"/>
      <c r="B435" s="46" t="s">
        <v>431</v>
      </c>
      <c r="C435" s="46" t="s">
        <v>688</v>
      </c>
      <c r="D435" s="129">
        <v>1</v>
      </c>
      <c r="E435" s="48" t="s">
        <v>81</v>
      </c>
      <c r="F435" s="647">
        <f t="shared" ref="F435" si="146">ROUND((I434+I435+J434+J435)/1,3)</f>
        <v>2800</v>
      </c>
      <c r="G435" s="646">
        <f t="shared" ref="G435" si="147">ROUND(D435*F435,3)</f>
        <v>2800</v>
      </c>
      <c r="H435" s="456" t="s">
        <v>403</v>
      </c>
      <c r="I435" s="468">
        <v>2800</v>
      </c>
      <c r="J435" s="24"/>
      <c r="K435" s="18"/>
      <c r="M435" s="39"/>
      <c r="O435" s="39"/>
      <c r="Q435" s="40"/>
    </row>
    <row r="436" spans="1:17" s="21" customFormat="1" ht="14.25" customHeight="1">
      <c r="A436" s="191"/>
      <c r="B436" s="183"/>
      <c r="C436" s="247"/>
      <c r="D436" s="246"/>
      <c r="E436" s="185"/>
      <c r="F436" s="227"/>
      <c r="G436" s="653"/>
      <c r="H436" s="187"/>
      <c r="I436" s="385"/>
      <c r="J436" s="267"/>
      <c r="K436" s="386"/>
      <c r="M436" s="39"/>
      <c r="O436" s="39"/>
      <c r="Q436" s="40"/>
    </row>
    <row r="437" spans="1:17" s="21" customFormat="1" ht="14.25" customHeight="1">
      <c r="A437" s="45"/>
      <c r="B437" s="4"/>
      <c r="C437" s="205"/>
      <c r="D437" s="211"/>
      <c r="E437" s="6"/>
      <c r="F437" s="228" t="s">
        <v>57</v>
      </c>
      <c r="G437" s="653">
        <f>SUM(G431,G433,G435)</f>
        <v>3138.91</v>
      </c>
      <c r="H437" s="264"/>
      <c r="I437" s="382"/>
      <c r="J437" s="265"/>
      <c r="K437" s="266"/>
      <c r="M437" s="39"/>
      <c r="O437" s="39"/>
      <c r="Q437" s="40"/>
    </row>
    <row r="438" spans="1:17" s="21" customFormat="1" ht="14.25" customHeight="1">
      <c r="A438" s="241"/>
      <c r="B438" s="204"/>
      <c r="C438" s="247"/>
      <c r="D438" s="246"/>
      <c r="E438" s="185"/>
      <c r="F438" s="244"/>
      <c r="G438" s="650"/>
      <c r="H438" s="187"/>
      <c r="I438" s="385"/>
      <c r="J438" s="267"/>
      <c r="K438" s="386"/>
      <c r="L438" s="223"/>
      <c r="M438" s="115"/>
      <c r="N438" s="115"/>
      <c r="O438" s="224"/>
      <c r="Q438" s="40"/>
    </row>
    <row r="439" spans="1:17" s="21" customFormat="1" ht="14.25" customHeight="1">
      <c r="A439" s="9"/>
      <c r="B439" s="179"/>
      <c r="C439" s="205"/>
      <c r="D439" s="211"/>
      <c r="E439" s="6"/>
      <c r="F439" s="245" t="s">
        <v>86</v>
      </c>
      <c r="G439" s="520">
        <f>ROUND(G437,2-INT(LOG(ABS(G437))))</f>
        <v>3140</v>
      </c>
      <c r="H439" s="264" t="s">
        <v>400</v>
      </c>
      <c r="I439" s="382"/>
      <c r="J439" s="265"/>
      <c r="K439" s="266"/>
      <c r="L439" s="223"/>
      <c r="M439" s="115"/>
      <c r="N439" s="115"/>
      <c r="O439" s="224"/>
      <c r="Q439" s="40"/>
    </row>
    <row r="440" spans="1:17" s="21" customFormat="1" ht="14.25" customHeight="1">
      <c r="A440" s="241"/>
      <c r="B440" s="204"/>
      <c r="C440" s="203"/>
      <c r="D440" s="210"/>
      <c r="E440" s="3"/>
      <c r="F440" s="244"/>
      <c r="G440" s="650"/>
      <c r="H440" s="187"/>
      <c r="I440" s="385"/>
      <c r="J440" s="267"/>
      <c r="K440" s="386"/>
      <c r="M440" s="91"/>
      <c r="O440" s="39"/>
      <c r="Q440" s="40"/>
    </row>
    <row r="441" spans="1:17" s="21" customFormat="1" ht="14.25" customHeight="1">
      <c r="A441" s="9"/>
      <c r="B441" s="9"/>
      <c r="C441" s="205"/>
      <c r="D441" s="211"/>
      <c r="E441" s="6"/>
      <c r="F441" s="245"/>
      <c r="G441" s="520"/>
      <c r="H441" s="264"/>
      <c r="I441" s="382"/>
      <c r="J441" s="265"/>
      <c r="K441" s="266"/>
      <c r="M441" s="39"/>
      <c r="O441" s="39"/>
      <c r="Q441" s="40"/>
    </row>
    <row r="442" spans="1:17" s="21" customFormat="1" ht="14.25" customHeight="1">
      <c r="A442" s="172"/>
      <c r="B442" s="183"/>
      <c r="C442" s="247" t="s">
        <v>917</v>
      </c>
      <c r="D442" s="210"/>
      <c r="E442" s="3"/>
      <c r="F442" s="244"/>
      <c r="G442" s="650"/>
      <c r="H442" s="187"/>
      <c r="I442" s="385"/>
      <c r="J442" s="267"/>
      <c r="K442" s="386"/>
      <c r="M442" s="91"/>
      <c r="O442" s="39"/>
      <c r="Q442" s="40"/>
    </row>
    <row r="443" spans="1:17" s="21" customFormat="1" ht="14.25" customHeight="1">
      <c r="A443" s="310" t="s">
        <v>409</v>
      </c>
      <c r="B443" s="4" t="s">
        <v>920</v>
      </c>
      <c r="C443" s="205" t="s">
        <v>924</v>
      </c>
      <c r="D443" s="211"/>
      <c r="E443" s="6"/>
      <c r="F443" s="245"/>
      <c r="G443" s="520"/>
      <c r="H443" s="264"/>
      <c r="I443" s="382"/>
      <c r="J443" s="265"/>
      <c r="K443" s="266"/>
      <c r="M443" s="39"/>
      <c r="O443" s="39"/>
      <c r="Q443" s="40"/>
    </row>
    <row r="444" spans="1:17" s="21" customFormat="1" ht="14.25" customHeight="1">
      <c r="A444" s="241"/>
      <c r="B444" s="192"/>
      <c r="C444" s="192" t="s">
        <v>1020</v>
      </c>
      <c r="D444" s="210" t="s">
        <v>1021</v>
      </c>
      <c r="E444" s="3"/>
      <c r="F444" s="504"/>
      <c r="G444" s="661"/>
      <c r="H444" s="478" t="s">
        <v>455</v>
      </c>
      <c r="I444" s="463">
        <v>5230</v>
      </c>
      <c r="J444" s="181"/>
      <c r="K444" s="198"/>
      <c r="M444" s="39"/>
      <c r="O444" s="39"/>
      <c r="Q444" s="40"/>
    </row>
    <row r="445" spans="1:17" s="21" customFormat="1" ht="14.25" customHeight="1">
      <c r="A445" s="128"/>
      <c r="B445" s="46" t="s">
        <v>1018</v>
      </c>
      <c r="C445" s="46" t="s">
        <v>666</v>
      </c>
      <c r="D445" s="129">
        <v>0.88880000000000003</v>
      </c>
      <c r="E445" s="6" t="s">
        <v>4</v>
      </c>
      <c r="F445" s="647">
        <f t="shared" ref="F445" si="148">ROUND((I444+I445+J444+J445)/1,3)</f>
        <v>5230</v>
      </c>
      <c r="G445" s="646">
        <f t="shared" ref="G445" si="149">ROUND(D445*F445,3)</f>
        <v>4648.42</v>
      </c>
      <c r="H445" s="456" t="s">
        <v>155</v>
      </c>
      <c r="I445" s="468"/>
      <c r="J445" s="24"/>
      <c r="K445" s="18"/>
      <c r="M445" s="39"/>
      <c r="O445" s="39"/>
      <c r="Q445" s="40"/>
    </row>
    <row r="446" spans="1:17" s="21" customFormat="1" ht="14.25" customHeight="1">
      <c r="A446" s="191"/>
      <c r="B446" s="192"/>
      <c r="C446" s="192" t="s">
        <v>1023</v>
      </c>
      <c r="D446" s="210" t="s">
        <v>1022</v>
      </c>
      <c r="E446" s="3"/>
      <c r="F446" s="460"/>
      <c r="G446" s="461"/>
      <c r="H446" s="478" t="s">
        <v>455</v>
      </c>
      <c r="I446" s="463">
        <v>2530</v>
      </c>
      <c r="J446" s="181"/>
      <c r="K446" s="198"/>
      <c r="L446" s="223"/>
      <c r="M446" s="115"/>
      <c r="N446" s="115"/>
      <c r="O446" s="224"/>
      <c r="Q446" s="40"/>
    </row>
    <row r="447" spans="1:17" s="21" customFormat="1" ht="14.25" customHeight="1">
      <c r="A447" s="45"/>
      <c r="B447" s="46" t="s">
        <v>662</v>
      </c>
      <c r="C447" s="46" t="s">
        <v>1024</v>
      </c>
      <c r="D447" s="129">
        <v>1.7776000000000001</v>
      </c>
      <c r="E447" s="6" t="s">
        <v>4</v>
      </c>
      <c r="F447" s="647">
        <f t="shared" ref="F447" si="150">ROUND((I446+I447+J446+J447)/2,3)</f>
        <v>2665</v>
      </c>
      <c r="G447" s="646">
        <f t="shared" ref="G447" si="151">ROUND(D447*F447,3)</f>
        <v>4737.3</v>
      </c>
      <c r="H447" s="456" t="s">
        <v>665</v>
      </c>
      <c r="I447" s="468">
        <v>2800</v>
      </c>
      <c r="J447" s="24"/>
      <c r="K447" s="18"/>
      <c r="L447" s="223"/>
      <c r="M447" s="115"/>
      <c r="N447" s="111"/>
      <c r="O447" s="224"/>
      <c r="Q447" s="40"/>
    </row>
    <row r="448" spans="1:17" s="21" customFormat="1" ht="14.25" customHeight="1">
      <c r="A448" s="191"/>
      <c r="B448" s="192" t="s">
        <v>633</v>
      </c>
      <c r="C448" s="192" t="s">
        <v>634</v>
      </c>
      <c r="D448" s="210" t="s">
        <v>1022</v>
      </c>
      <c r="E448" s="3"/>
      <c r="F448" s="504"/>
      <c r="G448" s="661"/>
      <c r="H448" s="478" t="s">
        <v>154</v>
      </c>
      <c r="I448" s="463"/>
      <c r="J448" s="181"/>
      <c r="K448" s="198"/>
      <c r="L448" s="223"/>
      <c r="M448" s="115"/>
      <c r="N448" s="115"/>
      <c r="O448" s="224"/>
      <c r="Q448" s="40"/>
    </row>
    <row r="449" spans="1:17" s="21" customFormat="1" ht="14.25" customHeight="1">
      <c r="A449" s="45"/>
      <c r="B449" s="46" t="s">
        <v>635</v>
      </c>
      <c r="C449" s="46" t="s">
        <v>636</v>
      </c>
      <c r="D449" s="211">
        <v>-1.7776000000000001</v>
      </c>
      <c r="E449" s="6" t="s">
        <v>4</v>
      </c>
      <c r="F449" s="647">
        <f t="shared" ref="F449" si="152">ROUND((I448+I449+J448+J449)/1,3)</f>
        <v>770</v>
      </c>
      <c r="G449" s="649">
        <f t="shared" ref="G449" si="153">ROUND(D449*F449,3)</f>
        <v>-1368.75</v>
      </c>
      <c r="H449" s="456" t="s">
        <v>403</v>
      </c>
      <c r="I449" s="468">
        <v>770</v>
      </c>
      <c r="J449" s="24"/>
      <c r="K449" s="18"/>
      <c r="L449" s="223"/>
      <c r="M449" s="115"/>
      <c r="N449" s="115"/>
      <c r="O449" s="224"/>
      <c r="Q449" s="40"/>
    </row>
    <row r="450" spans="1:17" s="21" customFormat="1" ht="14.25" customHeight="1">
      <c r="A450" s="191"/>
      <c r="B450" s="192" t="s">
        <v>658</v>
      </c>
      <c r="C450" s="192"/>
      <c r="D450" s="210" t="s">
        <v>1022</v>
      </c>
      <c r="E450" s="3"/>
      <c r="F450" s="504"/>
      <c r="G450" s="651"/>
      <c r="H450" s="478"/>
      <c r="I450" s="672"/>
      <c r="J450" s="181"/>
      <c r="K450" s="198"/>
      <c r="M450" s="91"/>
      <c r="O450" s="39"/>
      <c r="Q450" s="40"/>
    </row>
    <row r="451" spans="1:17" s="21" customFormat="1" ht="14.25" customHeight="1">
      <c r="A451" s="45"/>
      <c r="B451" s="46" t="s">
        <v>431</v>
      </c>
      <c r="C451" s="46" t="s">
        <v>659</v>
      </c>
      <c r="D451" s="211">
        <v>1.7776000000000001</v>
      </c>
      <c r="E451" s="6" t="s">
        <v>4</v>
      </c>
      <c r="F451" s="647">
        <f t="shared" ref="F451" si="154">ROUND((I450+I451+J450+J451)/1,3)</f>
        <v>920</v>
      </c>
      <c r="G451" s="649">
        <f t="shared" ref="G451" si="155">ROUND(D451*F451,3)</f>
        <v>1635.39</v>
      </c>
      <c r="H451" s="456" t="s">
        <v>403</v>
      </c>
      <c r="I451" s="468">
        <v>920</v>
      </c>
      <c r="J451" s="24"/>
      <c r="K451" s="18"/>
      <c r="M451" s="39"/>
      <c r="O451" s="39"/>
      <c r="Q451" s="40"/>
    </row>
    <row r="452" spans="1:17" s="21" customFormat="1" ht="14.25" customHeight="1">
      <c r="A452" s="191"/>
      <c r="B452" s="183" t="s">
        <v>539</v>
      </c>
      <c r="C452" s="2" t="s">
        <v>540</v>
      </c>
      <c r="D452" s="210" t="s">
        <v>1021</v>
      </c>
      <c r="E452" s="3"/>
      <c r="F452" s="460"/>
      <c r="G452" s="544"/>
      <c r="H452" s="478" t="s">
        <v>514</v>
      </c>
      <c r="I452" s="463">
        <v>9220</v>
      </c>
      <c r="J452" s="181"/>
      <c r="K452" s="198"/>
      <c r="M452" s="91"/>
      <c r="O452" s="39"/>
      <c r="Q452" s="40"/>
    </row>
    <row r="453" spans="1:17" s="21" customFormat="1" ht="14.25" customHeight="1">
      <c r="A453" s="45"/>
      <c r="B453" s="4" t="s">
        <v>541</v>
      </c>
      <c r="C453" s="4" t="s">
        <v>542</v>
      </c>
      <c r="D453" s="211">
        <v>0.88880000000000003</v>
      </c>
      <c r="E453" s="6" t="s">
        <v>4</v>
      </c>
      <c r="F453" s="647">
        <f t="shared" ref="F453" si="156">ROUND((I452+I453+J452+J453)/2,3)</f>
        <v>8095</v>
      </c>
      <c r="G453" s="649">
        <f t="shared" ref="G453" si="157">ROUND(D453*F453,3)</f>
        <v>7194.84</v>
      </c>
      <c r="H453" s="456" t="s">
        <v>538</v>
      </c>
      <c r="I453" s="468">
        <v>6970</v>
      </c>
      <c r="J453" s="24"/>
      <c r="K453" s="18"/>
      <c r="M453" s="39"/>
      <c r="O453" s="39"/>
      <c r="Q453" s="40"/>
    </row>
    <row r="454" spans="1:17" s="21" customFormat="1" ht="14.25" customHeight="1">
      <c r="A454" s="275"/>
      <c r="B454" s="204"/>
      <c r="C454" s="203"/>
      <c r="D454" s="210"/>
      <c r="E454" s="3"/>
      <c r="F454" s="654"/>
      <c r="G454" s="650"/>
      <c r="H454" s="478"/>
      <c r="I454" s="652"/>
      <c r="J454" s="267"/>
      <c r="K454" s="386"/>
      <c r="M454" s="39"/>
      <c r="O454" s="39"/>
      <c r="Q454" s="40"/>
    </row>
    <row r="455" spans="1:17" s="21" customFormat="1" ht="14.25" customHeight="1">
      <c r="A455" s="9"/>
      <c r="B455" s="179" t="s">
        <v>1025</v>
      </c>
      <c r="C455" s="205"/>
      <c r="D455" s="211"/>
      <c r="E455" s="6"/>
      <c r="F455" s="656"/>
      <c r="G455" s="520"/>
      <c r="H455" s="620"/>
      <c r="I455" s="658"/>
      <c r="J455" s="265"/>
      <c r="K455" s="266"/>
      <c r="M455" s="39"/>
      <c r="O455" s="39"/>
      <c r="Q455" s="40"/>
    </row>
    <row r="456" spans="1:17" s="21" customFormat="1" ht="14.25" customHeight="1">
      <c r="A456" s="99"/>
      <c r="B456" s="192" t="s">
        <v>687</v>
      </c>
      <c r="C456" s="192"/>
      <c r="D456" s="210" t="s">
        <v>961</v>
      </c>
      <c r="E456" s="194"/>
      <c r="F456" s="504"/>
      <c r="G456" s="651"/>
      <c r="H456" s="478"/>
      <c r="I456" s="672"/>
      <c r="J456" s="181"/>
      <c r="K456" s="198"/>
      <c r="M456" s="39"/>
      <c r="O456" s="39"/>
      <c r="Q456" s="40"/>
    </row>
    <row r="457" spans="1:17" s="21" customFormat="1" ht="14.25" customHeight="1">
      <c r="A457" s="45"/>
      <c r="B457" s="46" t="s">
        <v>431</v>
      </c>
      <c r="C457" s="46" t="s">
        <v>688</v>
      </c>
      <c r="D457" s="211">
        <v>1.01</v>
      </c>
      <c r="E457" s="48" t="s">
        <v>81</v>
      </c>
      <c r="F457" s="647">
        <f t="shared" ref="F457" si="158">ROUND((I456+I457+J456+J457)/1,3)</f>
        <v>2550</v>
      </c>
      <c r="G457" s="649">
        <f t="shared" ref="G457" si="159">ROUND(D457*F457,3)</f>
        <v>2575.5</v>
      </c>
      <c r="H457" s="456" t="s">
        <v>403</v>
      </c>
      <c r="I457" s="468">
        <v>2550</v>
      </c>
      <c r="J457" s="24"/>
      <c r="K457" s="18"/>
      <c r="M457" s="39"/>
      <c r="O457" s="39"/>
      <c r="Q457" s="40"/>
    </row>
    <row r="458" spans="1:17" s="21" customFormat="1" ht="14.25" customHeight="1">
      <c r="A458" s="295"/>
      <c r="B458" s="204"/>
      <c r="C458" s="203"/>
      <c r="D458" s="210"/>
      <c r="E458" s="3"/>
      <c r="F458" s="227"/>
      <c r="G458" s="653"/>
      <c r="H458" s="187"/>
      <c r="I458" s="276"/>
      <c r="J458" s="181"/>
      <c r="K458" s="198"/>
      <c r="M458" s="39"/>
      <c r="O458" s="39"/>
      <c r="Q458" s="40"/>
    </row>
    <row r="459" spans="1:17" s="21" customFormat="1" ht="14.25" customHeight="1">
      <c r="A459" s="310"/>
      <c r="B459" s="179"/>
      <c r="C459" s="205"/>
      <c r="D459" s="211"/>
      <c r="E459" s="6"/>
      <c r="F459" s="228" t="s">
        <v>57</v>
      </c>
      <c r="G459" s="653">
        <f>SUM(G443,G445,G447,G449,G451,G453,G455,G457)</f>
        <v>19422.7</v>
      </c>
      <c r="H459" s="264"/>
      <c r="I459" s="118"/>
      <c r="J459" s="24"/>
      <c r="K459" s="18"/>
      <c r="M459" s="39"/>
      <c r="O459" s="39"/>
      <c r="Q459" s="40"/>
    </row>
    <row r="460" spans="1:17" s="21" customFormat="1" ht="14.25" customHeight="1">
      <c r="A460" s="191"/>
      <c r="B460" s="204"/>
      <c r="C460" s="203"/>
      <c r="D460" s="210"/>
      <c r="E460" s="3"/>
      <c r="F460" s="244"/>
      <c r="G460" s="650"/>
      <c r="H460" s="187"/>
      <c r="I460" s="119"/>
      <c r="J460" s="28"/>
      <c r="K460" s="317"/>
      <c r="L460" s="223"/>
      <c r="M460" s="115"/>
      <c r="N460" s="115"/>
      <c r="O460" s="224"/>
      <c r="Q460" s="40"/>
    </row>
    <row r="461" spans="1:17" s="21" customFormat="1" ht="14.25" customHeight="1">
      <c r="A461" s="45"/>
      <c r="B461" s="9" t="s">
        <v>85</v>
      </c>
      <c r="C461" s="205"/>
      <c r="D461" s="211"/>
      <c r="E461" s="6"/>
      <c r="F461" s="245" t="s">
        <v>86</v>
      </c>
      <c r="G461" s="520">
        <f>ROUND(G459,2-INT(LOG(ABS(G459))))</f>
        <v>19400</v>
      </c>
      <c r="H461" s="264" t="s">
        <v>400</v>
      </c>
      <c r="I461" s="118"/>
      <c r="J461" s="24"/>
      <c r="K461" s="18"/>
      <c r="L461" s="223"/>
      <c r="M461" s="115"/>
      <c r="N461" s="115"/>
      <c r="O461" s="224"/>
      <c r="Q461" s="40"/>
    </row>
    <row r="462" spans="1:17" s="21" customFormat="1" ht="14.25" customHeight="1">
      <c r="A462" s="191"/>
      <c r="B462" s="183"/>
      <c r="C462" s="247"/>
      <c r="D462" s="246"/>
      <c r="E462" s="185"/>
      <c r="F462" s="227"/>
      <c r="G462" s="648"/>
      <c r="H462" s="187"/>
      <c r="I462" s="350"/>
      <c r="J462" s="376"/>
      <c r="K462" s="303"/>
      <c r="M462" s="91"/>
      <c r="O462" s="39"/>
      <c r="Q462" s="40"/>
    </row>
    <row r="463" spans="1:17" s="21" customFormat="1" ht="14.25" customHeight="1">
      <c r="A463" s="45"/>
      <c r="B463" s="4"/>
      <c r="C463" s="205"/>
      <c r="D463" s="211"/>
      <c r="E463" s="6"/>
      <c r="F463" s="243"/>
      <c r="G463" s="649"/>
      <c r="H463" s="50"/>
      <c r="I463" s="118"/>
      <c r="J463" s="348"/>
      <c r="K463" s="18"/>
      <c r="M463" s="39"/>
      <c r="O463" s="39"/>
      <c r="Q463" s="40"/>
    </row>
    <row r="464" spans="1:17" s="21" customFormat="1" ht="14.25" customHeight="1">
      <c r="A464" s="172"/>
      <c r="B464" s="183"/>
      <c r="C464" s="247" t="s">
        <v>917</v>
      </c>
      <c r="D464" s="210"/>
      <c r="E464" s="3"/>
      <c r="F464" s="227"/>
      <c r="G464" s="653"/>
      <c r="H464" s="187"/>
      <c r="I464" s="385"/>
      <c r="J464" s="267"/>
      <c r="K464" s="386"/>
      <c r="M464" s="91"/>
      <c r="O464" s="39"/>
      <c r="Q464" s="40"/>
    </row>
    <row r="465" spans="1:17" s="21" customFormat="1" ht="14.25" customHeight="1">
      <c r="A465" s="310" t="s">
        <v>410</v>
      </c>
      <c r="B465" s="4" t="s">
        <v>921</v>
      </c>
      <c r="C465" s="205" t="s">
        <v>924</v>
      </c>
      <c r="D465" s="211"/>
      <c r="E465" s="6"/>
      <c r="F465" s="228"/>
      <c r="G465" s="653"/>
      <c r="H465" s="264"/>
      <c r="I465" s="382"/>
      <c r="J465" s="265"/>
      <c r="K465" s="266"/>
      <c r="M465" s="39"/>
      <c r="O465" s="39"/>
      <c r="Q465" s="40"/>
    </row>
    <row r="466" spans="1:17" s="21" customFormat="1" ht="14.25" customHeight="1">
      <c r="A466" s="191"/>
      <c r="B466" s="192"/>
      <c r="C466" s="192" t="s">
        <v>1020</v>
      </c>
      <c r="D466" s="210" t="s">
        <v>1026</v>
      </c>
      <c r="E466" s="3"/>
      <c r="F466" s="504"/>
      <c r="G466" s="651"/>
      <c r="H466" s="478" t="s">
        <v>455</v>
      </c>
      <c r="I466" s="463">
        <v>5230</v>
      </c>
      <c r="J466" s="181"/>
      <c r="K466" s="198"/>
      <c r="M466" s="39"/>
      <c r="O466" s="39"/>
      <c r="Q466" s="40"/>
    </row>
    <row r="467" spans="1:17" s="21" customFormat="1" ht="14.25" customHeight="1">
      <c r="A467" s="45"/>
      <c r="B467" s="46" t="s">
        <v>1018</v>
      </c>
      <c r="C467" s="46" t="s">
        <v>666</v>
      </c>
      <c r="D467" s="211">
        <v>0.98980000000000001</v>
      </c>
      <c r="E467" s="6" t="s">
        <v>4</v>
      </c>
      <c r="F467" s="647">
        <f t="shared" ref="F467" si="160">ROUND((I466+I467+J466+J467)/1,3)</f>
        <v>5230</v>
      </c>
      <c r="G467" s="649">
        <f t="shared" ref="G467" si="161">ROUND(D467*F467,3)</f>
        <v>5176.6499999999996</v>
      </c>
      <c r="H467" s="456" t="s">
        <v>155</v>
      </c>
      <c r="I467" s="468"/>
      <c r="J467" s="24"/>
      <c r="K467" s="18"/>
      <c r="M467" s="39"/>
      <c r="O467" s="39"/>
      <c r="Q467" s="40"/>
    </row>
    <row r="468" spans="1:17" s="21" customFormat="1" ht="14.25" customHeight="1">
      <c r="A468" s="172"/>
      <c r="B468" s="192"/>
      <c r="C468" s="192" t="s">
        <v>1023</v>
      </c>
      <c r="D468" s="210" t="s">
        <v>1027</v>
      </c>
      <c r="E468" s="3"/>
      <c r="F468" s="460"/>
      <c r="G468" s="544"/>
      <c r="H468" s="478" t="s">
        <v>455</v>
      </c>
      <c r="I468" s="463">
        <v>2530</v>
      </c>
      <c r="J468" s="181"/>
      <c r="K468" s="198"/>
      <c r="M468" s="39"/>
      <c r="O468" s="39"/>
      <c r="Q468" s="40"/>
    </row>
    <row r="469" spans="1:17" s="21" customFormat="1" ht="14.25" customHeight="1">
      <c r="A469" s="310"/>
      <c r="B469" s="46" t="s">
        <v>662</v>
      </c>
      <c r="C469" s="46" t="s">
        <v>1024</v>
      </c>
      <c r="D469" s="211">
        <v>1.9796</v>
      </c>
      <c r="E469" s="6" t="s">
        <v>4</v>
      </c>
      <c r="F469" s="647">
        <f t="shared" ref="F469" si="162">ROUND((I468+I469+J468+J469)/2,3)</f>
        <v>2665</v>
      </c>
      <c r="G469" s="649">
        <f t="shared" ref="G469" si="163">ROUND(D469*F469,3)</f>
        <v>5275.63</v>
      </c>
      <c r="H469" s="456" t="s">
        <v>665</v>
      </c>
      <c r="I469" s="468">
        <v>2800</v>
      </c>
      <c r="J469" s="24"/>
      <c r="K469" s="18"/>
      <c r="M469" s="39"/>
      <c r="O469" s="39"/>
      <c r="Q469" s="40"/>
    </row>
    <row r="470" spans="1:17" s="21" customFormat="1" ht="14.25" customHeight="1">
      <c r="A470" s="295"/>
      <c r="B470" s="192" t="s">
        <v>633</v>
      </c>
      <c r="C470" s="192" t="s">
        <v>634</v>
      </c>
      <c r="D470" s="210" t="s">
        <v>1027</v>
      </c>
      <c r="E470" s="3"/>
      <c r="F470" s="504"/>
      <c r="G470" s="651"/>
      <c r="H470" s="478"/>
      <c r="I470" s="463"/>
      <c r="J470" s="181"/>
      <c r="K470" s="198"/>
      <c r="L470" s="223"/>
      <c r="M470" s="115"/>
      <c r="N470" s="115"/>
      <c r="O470" s="224"/>
      <c r="Q470" s="40"/>
    </row>
    <row r="471" spans="1:17" s="21" customFormat="1" ht="14.25" customHeight="1">
      <c r="A471" s="310"/>
      <c r="B471" s="46" t="s">
        <v>635</v>
      </c>
      <c r="C471" s="46" t="s">
        <v>636</v>
      </c>
      <c r="D471" s="211">
        <v>-1.9796</v>
      </c>
      <c r="E471" s="6" t="s">
        <v>4</v>
      </c>
      <c r="F471" s="647">
        <f t="shared" ref="F471" si="164">ROUND((I470+I471+J470+J471)/1,3)</f>
        <v>770</v>
      </c>
      <c r="G471" s="649">
        <f t="shared" ref="G471" si="165">ROUND(D471*F471,3)</f>
        <v>-1524.29</v>
      </c>
      <c r="H471" s="456" t="s">
        <v>403</v>
      </c>
      <c r="I471" s="468">
        <v>770</v>
      </c>
      <c r="J471" s="24"/>
      <c r="K471" s="18"/>
      <c r="L471" s="223"/>
      <c r="M471" s="115"/>
      <c r="N471" s="111"/>
      <c r="O471" s="224"/>
      <c r="Q471" s="40"/>
    </row>
    <row r="472" spans="1:17" s="21" customFormat="1" ht="14.25" customHeight="1">
      <c r="A472" s="191"/>
      <c r="B472" s="192" t="s">
        <v>658</v>
      </c>
      <c r="C472" s="192"/>
      <c r="D472" s="210" t="s">
        <v>1027</v>
      </c>
      <c r="E472" s="3"/>
      <c r="F472" s="504"/>
      <c r="G472" s="651"/>
      <c r="H472" s="478"/>
      <c r="I472" s="672"/>
      <c r="J472" s="181"/>
      <c r="K472" s="198"/>
      <c r="L472" s="223"/>
      <c r="M472" s="115"/>
      <c r="N472" s="115"/>
      <c r="O472" s="224"/>
      <c r="Q472" s="40"/>
    </row>
    <row r="473" spans="1:17" s="21" customFormat="1" ht="14.25" customHeight="1">
      <c r="A473" s="45"/>
      <c r="B473" s="46" t="s">
        <v>431</v>
      </c>
      <c r="C473" s="46" t="s">
        <v>659</v>
      </c>
      <c r="D473" s="211">
        <v>1.9796</v>
      </c>
      <c r="E473" s="6" t="s">
        <v>4</v>
      </c>
      <c r="F473" s="647">
        <f t="shared" ref="F473" si="166">ROUND((I472+I473+J472+J473)/1,3)</f>
        <v>920</v>
      </c>
      <c r="G473" s="649">
        <f t="shared" ref="G473" si="167">ROUND(D473*F473,3)</f>
        <v>1821.23</v>
      </c>
      <c r="H473" s="456" t="s">
        <v>403</v>
      </c>
      <c r="I473" s="468">
        <v>920</v>
      </c>
      <c r="J473" s="24"/>
      <c r="K473" s="18"/>
      <c r="L473" s="223"/>
      <c r="M473" s="115"/>
      <c r="N473" s="115"/>
      <c r="O473" s="224"/>
      <c r="Q473" s="40"/>
    </row>
    <row r="474" spans="1:17" s="21" customFormat="1" ht="14.25" customHeight="1">
      <c r="A474" s="241"/>
      <c r="B474" s="183" t="s">
        <v>539</v>
      </c>
      <c r="C474" s="2" t="s">
        <v>540</v>
      </c>
      <c r="D474" s="210" t="s">
        <v>1026</v>
      </c>
      <c r="E474" s="3"/>
      <c r="F474" s="460"/>
      <c r="G474" s="544"/>
      <c r="H474" s="478" t="s">
        <v>514</v>
      </c>
      <c r="I474" s="463">
        <v>9220</v>
      </c>
      <c r="J474" s="181"/>
      <c r="K474" s="198"/>
      <c r="M474" s="91"/>
      <c r="O474" s="39"/>
      <c r="Q474" s="40"/>
    </row>
    <row r="475" spans="1:17" s="21" customFormat="1" ht="14.25" customHeight="1">
      <c r="A475" s="9"/>
      <c r="B475" s="4" t="s">
        <v>541</v>
      </c>
      <c r="C475" s="4" t="s">
        <v>542</v>
      </c>
      <c r="D475" s="211">
        <v>0.98980000000000001</v>
      </c>
      <c r="E475" s="6" t="s">
        <v>4</v>
      </c>
      <c r="F475" s="647">
        <f t="shared" ref="F475" si="168">ROUND((I474+I475+J474+J475)/2,3)</f>
        <v>8095</v>
      </c>
      <c r="G475" s="649">
        <f t="shared" ref="G475" si="169">ROUND(D475*F475,3)</f>
        <v>8012.43</v>
      </c>
      <c r="H475" s="456" t="s">
        <v>538</v>
      </c>
      <c r="I475" s="468">
        <v>6970</v>
      </c>
      <c r="J475" s="24"/>
      <c r="K475" s="18"/>
      <c r="M475" s="39"/>
      <c r="O475" s="39"/>
      <c r="Q475" s="40"/>
    </row>
    <row r="476" spans="1:17" s="21" customFormat="1" ht="14.25" customHeight="1">
      <c r="A476" s="275"/>
      <c r="B476" s="204"/>
      <c r="C476" s="203"/>
      <c r="D476" s="210"/>
      <c r="E476" s="3"/>
      <c r="F476" s="654"/>
      <c r="G476" s="650"/>
      <c r="H476" s="187"/>
      <c r="I476" s="385"/>
      <c r="J476" s="267"/>
      <c r="K476" s="386"/>
      <c r="M476" s="91"/>
      <c r="O476" s="39"/>
      <c r="Q476" s="40"/>
    </row>
    <row r="477" spans="1:17" s="21" customFormat="1" ht="14.25" customHeight="1">
      <c r="A477" s="9"/>
      <c r="B477" s="179" t="s">
        <v>1025</v>
      </c>
      <c r="C477" s="205"/>
      <c r="D477" s="211"/>
      <c r="E477" s="6"/>
      <c r="F477" s="656"/>
      <c r="G477" s="520"/>
      <c r="H477" s="264"/>
      <c r="I477" s="382"/>
      <c r="J477" s="265"/>
      <c r="K477" s="266"/>
      <c r="M477" s="39"/>
      <c r="O477" s="39"/>
      <c r="Q477" s="40"/>
    </row>
    <row r="478" spans="1:17" s="21" customFormat="1" ht="14.25" customHeight="1">
      <c r="A478" s="241"/>
      <c r="B478" s="192" t="s">
        <v>687</v>
      </c>
      <c r="C478" s="192"/>
      <c r="D478" s="210" t="s">
        <v>961</v>
      </c>
      <c r="E478" s="194"/>
      <c r="F478" s="504"/>
      <c r="G478" s="651"/>
      <c r="H478" s="187"/>
      <c r="I478" s="373"/>
      <c r="J478" s="181"/>
      <c r="K478" s="198"/>
      <c r="M478" s="39"/>
      <c r="O478" s="39"/>
      <c r="Q478" s="40"/>
    </row>
    <row r="479" spans="1:17" s="21" customFormat="1" ht="14.25" customHeight="1">
      <c r="A479" s="9"/>
      <c r="B479" s="46" t="s">
        <v>431</v>
      </c>
      <c r="C479" s="46" t="s">
        <v>688</v>
      </c>
      <c r="D479" s="211">
        <v>1.01</v>
      </c>
      <c r="E479" s="48" t="s">
        <v>81</v>
      </c>
      <c r="F479" s="647">
        <f t="shared" ref="F479" si="170">ROUND((I478+I479+J478+J479)/1,3)</f>
        <v>2550</v>
      </c>
      <c r="G479" s="649">
        <f t="shared" ref="G479" si="171">ROUND(D479*F479,3)</f>
        <v>2575.5</v>
      </c>
      <c r="H479" s="456" t="s">
        <v>403</v>
      </c>
      <c r="I479" s="468">
        <v>2550</v>
      </c>
      <c r="J479" s="24"/>
      <c r="K479" s="18"/>
      <c r="M479" s="39"/>
      <c r="O479" s="39"/>
      <c r="Q479" s="40"/>
    </row>
    <row r="480" spans="1:17" s="21" customFormat="1" ht="14.25" customHeight="1">
      <c r="A480" s="241"/>
      <c r="B480" s="204"/>
      <c r="C480" s="203"/>
      <c r="D480" s="210"/>
      <c r="E480" s="3"/>
      <c r="F480" s="227"/>
      <c r="G480" s="653"/>
      <c r="H480" s="187"/>
      <c r="I480" s="276"/>
      <c r="J480" s="181"/>
      <c r="K480" s="198"/>
      <c r="L480" s="223"/>
      <c r="M480" s="115"/>
      <c r="N480" s="115"/>
      <c r="O480" s="224"/>
      <c r="Q480" s="40"/>
    </row>
    <row r="481" spans="1:17" s="21" customFormat="1" ht="14.25" customHeight="1">
      <c r="A481" s="9"/>
      <c r="B481" s="179"/>
      <c r="C481" s="205"/>
      <c r="D481" s="211"/>
      <c r="E481" s="6"/>
      <c r="F481" s="228" t="s">
        <v>57</v>
      </c>
      <c r="G481" s="653">
        <f>SUM(G465,G467,G469,G471,G473,G475,G477,G479)</f>
        <v>21337.15</v>
      </c>
      <c r="H481" s="264"/>
      <c r="I481" s="118"/>
      <c r="J481" s="24"/>
      <c r="K481" s="18"/>
      <c r="L481" s="223"/>
      <c r="M481" s="115"/>
      <c r="N481" s="111"/>
      <c r="O481" s="224"/>
      <c r="Q481" s="40"/>
    </row>
    <row r="482" spans="1:17" s="21" customFormat="1" ht="14.25" customHeight="1">
      <c r="A482" s="295"/>
      <c r="B482" s="204"/>
      <c r="C482" s="203"/>
      <c r="D482" s="210"/>
      <c r="E482" s="3"/>
      <c r="F482" s="244"/>
      <c r="G482" s="650"/>
      <c r="H482" s="187"/>
      <c r="I482" s="119"/>
      <c r="J482" s="28"/>
      <c r="K482" s="317"/>
      <c r="L482" s="223"/>
      <c r="M482" s="115"/>
      <c r="N482" s="115"/>
      <c r="O482" s="224"/>
      <c r="Q482" s="40"/>
    </row>
    <row r="483" spans="1:17" s="21" customFormat="1" ht="14.25" customHeight="1">
      <c r="A483" s="310"/>
      <c r="B483" s="9" t="s">
        <v>85</v>
      </c>
      <c r="C483" s="205"/>
      <c r="D483" s="211"/>
      <c r="E483" s="6"/>
      <c r="F483" s="245" t="s">
        <v>86</v>
      </c>
      <c r="G483" s="520">
        <f>ROUND(G481,2-INT(LOG(ABS(G481))))</f>
        <v>21300</v>
      </c>
      <c r="H483" s="264" t="s">
        <v>400</v>
      </c>
      <c r="I483" s="118"/>
      <c r="J483" s="24"/>
      <c r="K483" s="18"/>
      <c r="L483" s="223"/>
      <c r="M483" s="115"/>
      <c r="N483" s="115"/>
      <c r="O483" s="224"/>
      <c r="Q483" s="40"/>
    </row>
    <row r="484" spans="1:17" s="21" customFormat="1" ht="14.25" customHeight="1">
      <c r="A484" s="191"/>
      <c r="B484" s="183"/>
      <c r="C484" s="203"/>
      <c r="D484" s="210"/>
      <c r="E484" s="3"/>
      <c r="F484" s="340"/>
      <c r="G484" s="544"/>
      <c r="H484" s="187"/>
      <c r="I484" s="276"/>
      <c r="J484" s="181"/>
      <c r="K484" s="198"/>
      <c r="M484" s="91"/>
      <c r="O484" s="39"/>
      <c r="Q484" s="40"/>
    </row>
    <row r="485" spans="1:17" s="21" customFormat="1" ht="14.25" customHeight="1">
      <c r="A485" s="45"/>
      <c r="B485" s="4"/>
      <c r="C485" s="205"/>
      <c r="D485" s="211"/>
      <c r="E485" s="6"/>
      <c r="F485" s="278"/>
      <c r="G485" s="649"/>
      <c r="H485" s="50"/>
      <c r="I485" s="118"/>
      <c r="J485" s="24"/>
      <c r="K485" s="18"/>
      <c r="M485" s="39"/>
      <c r="O485" s="39"/>
      <c r="Q485" s="40"/>
    </row>
    <row r="486" spans="1:17" s="21" customFormat="1" ht="14.25" customHeight="1">
      <c r="A486" s="172"/>
      <c r="B486" s="183"/>
      <c r="C486" s="247" t="s">
        <v>917</v>
      </c>
      <c r="D486" s="246"/>
      <c r="E486" s="185"/>
      <c r="F486" s="227"/>
      <c r="G486" s="648"/>
      <c r="H486" s="187"/>
      <c r="I486" s="350"/>
      <c r="J486" s="376"/>
      <c r="K486" s="303"/>
      <c r="M486" s="91"/>
      <c r="O486" s="39"/>
      <c r="Q486" s="40"/>
    </row>
    <row r="487" spans="1:17" s="21" customFormat="1" ht="14.25" customHeight="1">
      <c r="A487" s="310" t="s">
        <v>411</v>
      </c>
      <c r="B487" s="4" t="s">
        <v>922</v>
      </c>
      <c r="C487" s="205" t="s">
        <v>924</v>
      </c>
      <c r="D487" s="211"/>
      <c r="E487" s="6"/>
      <c r="F487" s="243"/>
      <c r="G487" s="649"/>
      <c r="H487" s="50"/>
      <c r="I487" s="118"/>
      <c r="J487" s="348"/>
      <c r="K487" s="18"/>
      <c r="M487" s="39"/>
      <c r="O487" s="39"/>
      <c r="Q487" s="40"/>
    </row>
    <row r="488" spans="1:17" s="21" customFormat="1" ht="14.25" customHeight="1">
      <c r="A488" s="191"/>
      <c r="B488" s="192"/>
      <c r="C488" s="192" t="s">
        <v>1020</v>
      </c>
      <c r="D488" s="210" t="s">
        <v>1034</v>
      </c>
      <c r="E488" s="3"/>
      <c r="F488" s="504"/>
      <c r="G488" s="651"/>
      <c r="H488" s="478" t="s">
        <v>455</v>
      </c>
      <c r="I488" s="463">
        <v>5230</v>
      </c>
      <c r="J488" s="181"/>
      <c r="K488" s="198"/>
      <c r="M488" s="39"/>
      <c r="O488" s="39"/>
      <c r="Q488" s="40"/>
    </row>
    <row r="489" spans="1:17" s="21" customFormat="1" ht="14.25" customHeight="1">
      <c r="A489" s="45"/>
      <c r="B489" s="46" t="s">
        <v>1018</v>
      </c>
      <c r="C489" s="46" t="s">
        <v>666</v>
      </c>
      <c r="D489" s="211">
        <v>1.1919</v>
      </c>
      <c r="E489" s="6" t="s">
        <v>4</v>
      </c>
      <c r="F489" s="647">
        <f t="shared" ref="F489" si="172">ROUND((I488+I489+J488+J489)/1,3)</f>
        <v>5230</v>
      </c>
      <c r="G489" s="649">
        <f t="shared" ref="G489" si="173">ROUND(D489*F489,3)</f>
        <v>6233.64</v>
      </c>
      <c r="H489" s="456" t="s">
        <v>155</v>
      </c>
      <c r="I489" s="468"/>
      <c r="J489" s="24"/>
      <c r="K489" s="18"/>
      <c r="M489" s="39"/>
      <c r="O489" s="39"/>
      <c r="Q489" s="40"/>
    </row>
    <row r="490" spans="1:17" s="21" customFormat="1" ht="14.25" customHeight="1">
      <c r="A490" s="191"/>
      <c r="B490" s="192"/>
      <c r="C490" s="192" t="s">
        <v>1023</v>
      </c>
      <c r="D490" s="210" t="s">
        <v>1035</v>
      </c>
      <c r="E490" s="3"/>
      <c r="F490" s="460"/>
      <c r="G490" s="544"/>
      <c r="H490" s="478" t="s">
        <v>455</v>
      </c>
      <c r="I490" s="463">
        <v>2530</v>
      </c>
      <c r="J490" s="181"/>
      <c r="K490" s="198"/>
      <c r="M490" s="39"/>
      <c r="O490" s="39"/>
      <c r="Q490" s="40"/>
    </row>
    <row r="491" spans="1:17" s="21" customFormat="1" ht="14.25" customHeight="1">
      <c r="A491" s="45"/>
      <c r="B491" s="46" t="s">
        <v>662</v>
      </c>
      <c r="C491" s="46" t="s">
        <v>1024</v>
      </c>
      <c r="D491" s="211">
        <v>2.3835999999999999</v>
      </c>
      <c r="E491" s="6" t="s">
        <v>4</v>
      </c>
      <c r="F491" s="647">
        <f t="shared" ref="F491" si="174">ROUND((I490+I491+J490+J491)/2,3)</f>
        <v>2665</v>
      </c>
      <c r="G491" s="649">
        <f t="shared" ref="G491" si="175">ROUND(D491*F491,3)</f>
        <v>6352.29</v>
      </c>
      <c r="H491" s="456" t="s">
        <v>665</v>
      </c>
      <c r="I491" s="468">
        <v>2800</v>
      </c>
      <c r="J491" s="24"/>
      <c r="K491" s="18"/>
      <c r="M491" s="39"/>
      <c r="O491" s="39"/>
      <c r="Q491" s="40"/>
    </row>
    <row r="492" spans="1:17" s="21" customFormat="1" ht="14.25" customHeight="1">
      <c r="A492" s="236"/>
      <c r="B492" s="192" t="s">
        <v>633</v>
      </c>
      <c r="C492" s="192" t="s">
        <v>634</v>
      </c>
      <c r="D492" s="210" t="s">
        <v>1035</v>
      </c>
      <c r="E492" s="3"/>
      <c r="F492" s="504"/>
      <c r="G492" s="651"/>
      <c r="H492" s="478"/>
      <c r="I492" s="463"/>
      <c r="J492" s="181"/>
      <c r="K492" s="198"/>
      <c r="L492" s="223"/>
      <c r="M492" s="115"/>
      <c r="N492" s="115"/>
      <c r="O492" s="224"/>
      <c r="Q492" s="40"/>
    </row>
    <row r="493" spans="1:17" s="21" customFormat="1" ht="14.25" customHeight="1">
      <c r="A493" s="170"/>
      <c r="B493" s="46" t="s">
        <v>635</v>
      </c>
      <c r="C493" s="46" t="s">
        <v>636</v>
      </c>
      <c r="D493" s="211">
        <v>-2.3835999999999999</v>
      </c>
      <c r="E493" s="6" t="s">
        <v>4</v>
      </c>
      <c r="F493" s="647">
        <f t="shared" ref="F493" si="176">ROUND((I492+I493+J492+J493)/1,3)</f>
        <v>770</v>
      </c>
      <c r="G493" s="649">
        <f t="shared" ref="G493" si="177">ROUND(D493*F493,3)</f>
        <v>-1835.37</v>
      </c>
      <c r="H493" s="456" t="s">
        <v>403</v>
      </c>
      <c r="I493" s="468">
        <v>770</v>
      </c>
      <c r="J493" s="24"/>
      <c r="K493" s="18"/>
      <c r="L493" s="223"/>
      <c r="M493" s="115"/>
      <c r="N493" s="111"/>
      <c r="O493" s="224"/>
      <c r="Q493" s="40"/>
    </row>
    <row r="494" spans="1:17" s="21" customFormat="1" ht="14.25" customHeight="1">
      <c r="A494" s="172"/>
      <c r="B494" s="192" t="s">
        <v>658</v>
      </c>
      <c r="C494" s="192"/>
      <c r="D494" s="210" t="s">
        <v>1035</v>
      </c>
      <c r="E494" s="3"/>
      <c r="F494" s="504"/>
      <c r="G494" s="651"/>
      <c r="H494" s="478"/>
      <c r="I494" s="672"/>
      <c r="J494" s="181"/>
      <c r="K494" s="198"/>
      <c r="L494" s="223"/>
      <c r="M494" s="115"/>
      <c r="N494" s="115"/>
      <c r="O494" s="224"/>
      <c r="Q494" s="40"/>
    </row>
    <row r="495" spans="1:17" s="21" customFormat="1" ht="14.25" customHeight="1">
      <c r="A495" s="310"/>
      <c r="B495" s="46" t="s">
        <v>431</v>
      </c>
      <c r="C495" s="46" t="s">
        <v>659</v>
      </c>
      <c r="D495" s="211">
        <v>2.3835999999999999</v>
      </c>
      <c r="E495" s="6" t="s">
        <v>4</v>
      </c>
      <c r="F495" s="647">
        <f t="shared" ref="F495" si="178">ROUND((I494+I495+J494+J495)/1,3)</f>
        <v>920</v>
      </c>
      <c r="G495" s="649">
        <f t="shared" ref="G495" si="179">ROUND(D495*F495,3)</f>
        <v>2192.91</v>
      </c>
      <c r="H495" s="456" t="s">
        <v>403</v>
      </c>
      <c r="I495" s="468">
        <v>920</v>
      </c>
      <c r="J495" s="24"/>
      <c r="K495" s="18"/>
      <c r="L495" s="223"/>
      <c r="M495" s="115"/>
      <c r="N495" s="115"/>
      <c r="O495" s="224"/>
      <c r="Q495" s="40"/>
    </row>
    <row r="496" spans="1:17" s="21" customFormat="1" ht="14.25" customHeight="1">
      <c r="A496" s="295"/>
      <c r="B496" s="183" t="s">
        <v>539</v>
      </c>
      <c r="C496" s="2" t="s">
        <v>540</v>
      </c>
      <c r="D496" s="210" t="s">
        <v>1034</v>
      </c>
      <c r="E496" s="3"/>
      <c r="F496" s="460"/>
      <c r="G496" s="544"/>
      <c r="H496" s="478" t="s">
        <v>514</v>
      </c>
      <c r="I496" s="463">
        <v>9220</v>
      </c>
      <c r="J496" s="181"/>
      <c r="K496" s="198"/>
      <c r="M496" s="91"/>
      <c r="O496" s="39"/>
      <c r="Q496" s="40"/>
    </row>
    <row r="497" spans="1:17" s="21" customFormat="1" ht="14.25" customHeight="1">
      <c r="A497" s="310"/>
      <c r="B497" s="4" t="s">
        <v>541</v>
      </c>
      <c r="C497" s="4" t="s">
        <v>542</v>
      </c>
      <c r="D497" s="211">
        <v>1.1919</v>
      </c>
      <c r="E497" s="6" t="s">
        <v>4</v>
      </c>
      <c r="F497" s="647">
        <f t="shared" ref="F497" si="180">ROUND((I496+I497+J496+J497)/2,3)</f>
        <v>8095</v>
      </c>
      <c r="G497" s="649">
        <f t="shared" ref="G497" si="181">ROUND(D497*F497,3)</f>
        <v>9648.43</v>
      </c>
      <c r="H497" s="456" t="s">
        <v>538</v>
      </c>
      <c r="I497" s="468">
        <v>6970</v>
      </c>
      <c r="J497" s="24"/>
      <c r="K497" s="18"/>
      <c r="M497" s="39"/>
      <c r="O497" s="39"/>
      <c r="Q497" s="40"/>
    </row>
    <row r="498" spans="1:17" s="21" customFormat="1" ht="14.25" customHeight="1">
      <c r="A498" s="295"/>
      <c r="B498" s="204"/>
      <c r="C498" s="203"/>
      <c r="D498" s="210"/>
      <c r="E498" s="3"/>
      <c r="F498" s="654"/>
      <c r="G498" s="650"/>
      <c r="H498" s="187"/>
      <c r="I498" s="385"/>
      <c r="J498" s="267"/>
      <c r="K498" s="386"/>
      <c r="M498" s="91"/>
      <c r="O498" s="39"/>
      <c r="Q498" s="40"/>
    </row>
    <row r="499" spans="1:17" s="21" customFormat="1" ht="14.25" customHeight="1">
      <c r="A499" s="310"/>
      <c r="B499" s="179" t="s">
        <v>1025</v>
      </c>
      <c r="C499" s="205"/>
      <c r="D499" s="211"/>
      <c r="E499" s="6"/>
      <c r="F499" s="656"/>
      <c r="G499" s="520"/>
      <c r="H499" s="264"/>
      <c r="I499" s="382"/>
      <c r="J499" s="265"/>
      <c r="K499" s="266"/>
      <c r="M499" s="39"/>
      <c r="O499" s="39"/>
      <c r="Q499" s="40"/>
    </row>
    <row r="500" spans="1:17" s="21" customFormat="1" ht="14.25" customHeight="1">
      <c r="A500" s="236"/>
      <c r="B500" s="192" t="s">
        <v>687</v>
      </c>
      <c r="C500" s="192"/>
      <c r="D500" s="210" t="s">
        <v>961</v>
      </c>
      <c r="E500" s="194"/>
      <c r="F500" s="504"/>
      <c r="G500" s="651"/>
      <c r="H500" s="187"/>
      <c r="I500" s="373"/>
      <c r="J500" s="181"/>
      <c r="K500" s="198"/>
      <c r="M500" s="39"/>
      <c r="O500" s="39"/>
      <c r="Q500" s="40"/>
    </row>
    <row r="501" spans="1:17" s="21" customFormat="1" ht="14.25" customHeight="1">
      <c r="A501" s="128"/>
      <c r="B501" s="46" t="s">
        <v>431</v>
      </c>
      <c r="C501" s="46" t="s">
        <v>688</v>
      </c>
      <c r="D501" s="211">
        <v>1.01</v>
      </c>
      <c r="E501" s="48" t="s">
        <v>81</v>
      </c>
      <c r="F501" s="647">
        <f t="shared" ref="F501" si="182">ROUND((I500+I501+J500+J501)/1,3)</f>
        <v>2550</v>
      </c>
      <c r="G501" s="649">
        <f t="shared" ref="G501" si="183">ROUND(D501*F501,3)</f>
        <v>2575.5</v>
      </c>
      <c r="H501" s="456" t="s">
        <v>403</v>
      </c>
      <c r="I501" s="468">
        <v>2550</v>
      </c>
      <c r="J501" s="24"/>
      <c r="K501" s="18"/>
      <c r="M501" s="39"/>
      <c r="O501" s="39"/>
      <c r="Q501" s="40"/>
    </row>
    <row r="502" spans="1:17" s="21" customFormat="1" ht="14.25" customHeight="1">
      <c r="A502" s="191"/>
      <c r="B502" s="204"/>
      <c r="C502" s="203"/>
      <c r="D502" s="210"/>
      <c r="E502" s="3"/>
      <c r="F502" s="227"/>
      <c r="G502" s="653"/>
      <c r="H502" s="187"/>
      <c r="I502" s="276"/>
      <c r="J502" s="181"/>
      <c r="K502" s="198"/>
      <c r="M502" s="39"/>
      <c r="O502" s="39"/>
      <c r="Q502" s="40"/>
    </row>
    <row r="503" spans="1:17" s="21" customFormat="1" ht="14.25" customHeight="1">
      <c r="A503" s="45"/>
      <c r="B503" s="179"/>
      <c r="C503" s="205"/>
      <c r="D503" s="211"/>
      <c r="E503" s="6"/>
      <c r="F503" s="228" t="s">
        <v>57</v>
      </c>
      <c r="G503" s="653">
        <f>SUM(G487,G489,G491,G493,G495,G497,G499,G501)</f>
        <v>25167.4</v>
      </c>
      <c r="H503" s="264"/>
      <c r="I503" s="118"/>
      <c r="J503" s="24"/>
      <c r="K503" s="18"/>
      <c r="M503" s="39"/>
      <c r="O503" s="39"/>
      <c r="Q503" s="40"/>
    </row>
    <row r="504" spans="1:17" s="21" customFormat="1" ht="14.25" customHeight="1">
      <c r="A504" s="191"/>
      <c r="B504" s="204"/>
      <c r="C504" s="203"/>
      <c r="D504" s="210"/>
      <c r="E504" s="3"/>
      <c r="F504" s="244"/>
      <c r="G504" s="650"/>
      <c r="H504" s="187"/>
      <c r="I504" s="119"/>
      <c r="J504" s="28"/>
      <c r="K504" s="317"/>
      <c r="L504" s="223"/>
      <c r="M504" s="115"/>
      <c r="N504" s="115"/>
      <c r="O504" s="224"/>
      <c r="Q504" s="40"/>
    </row>
    <row r="505" spans="1:17" s="21" customFormat="1" ht="14.25" customHeight="1">
      <c r="A505" s="45"/>
      <c r="B505" s="9" t="s">
        <v>85</v>
      </c>
      <c r="C505" s="205"/>
      <c r="D505" s="211"/>
      <c r="E505" s="6"/>
      <c r="F505" s="245" t="s">
        <v>86</v>
      </c>
      <c r="G505" s="520">
        <f>ROUND(G503,2-INT(LOG(ABS(G503))))</f>
        <v>25200</v>
      </c>
      <c r="H505" s="264" t="s">
        <v>400</v>
      </c>
      <c r="I505" s="118"/>
      <c r="J505" s="24"/>
      <c r="K505" s="18"/>
      <c r="L505" s="223"/>
      <c r="M505" s="115"/>
      <c r="N505" s="111"/>
      <c r="O505" s="224"/>
      <c r="Q505" s="40"/>
    </row>
    <row r="506" spans="1:17" s="21" customFormat="1" ht="14.25" customHeight="1">
      <c r="A506" s="236"/>
      <c r="B506" s="183"/>
      <c r="C506" s="203"/>
      <c r="D506" s="210"/>
      <c r="E506" s="3"/>
      <c r="F506" s="340"/>
      <c r="G506" s="544"/>
      <c r="H506" s="187"/>
      <c r="I506" s="276"/>
      <c r="J506" s="181"/>
      <c r="K506" s="198"/>
      <c r="L506" s="223"/>
      <c r="M506" s="115"/>
      <c r="N506" s="115"/>
      <c r="O506" s="224"/>
      <c r="Q506" s="40"/>
    </row>
    <row r="507" spans="1:17" s="21" customFormat="1" ht="14.25" customHeight="1">
      <c r="A507" s="170"/>
      <c r="B507" s="4"/>
      <c r="C507" s="205"/>
      <c r="D507" s="211"/>
      <c r="E507" s="6"/>
      <c r="F507" s="278"/>
      <c r="G507" s="649"/>
      <c r="H507" s="50"/>
      <c r="I507" s="118"/>
      <c r="J507" s="24"/>
      <c r="K507" s="18"/>
      <c r="L507" s="223"/>
      <c r="M507" s="115"/>
      <c r="N507" s="115"/>
      <c r="O507" s="224"/>
      <c r="Q507" s="40"/>
    </row>
    <row r="508" spans="1:17" s="21" customFormat="1" ht="14.25" customHeight="1">
      <c r="A508" s="172"/>
      <c r="B508" s="183"/>
      <c r="C508" s="247" t="s">
        <v>917</v>
      </c>
      <c r="D508" s="246"/>
      <c r="E508" s="185"/>
      <c r="F508" s="329"/>
      <c r="G508" s="651"/>
      <c r="H508" s="217"/>
      <c r="I508" s="352"/>
      <c r="J508" s="287"/>
      <c r="K508" s="288"/>
      <c r="M508" s="91"/>
      <c r="O508" s="39"/>
      <c r="P508" s="92"/>
      <c r="Q508" s="40"/>
    </row>
    <row r="509" spans="1:17" s="21" customFormat="1" ht="14.25" customHeight="1">
      <c r="A509" s="310" t="s">
        <v>412</v>
      </c>
      <c r="B509" s="4" t="s">
        <v>923</v>
      </c>
      <c r="C509" s="205" t="s">
        <v>925</v>
      </c>
      <c r="D509" s="211"/>
      <c r="E509" s="6"/>
      <c r="F509" s="331"/>
      <c r="G509" s="649"/>
      <c r="H509" s="50"/>
      <c r="I509" s="125"/>
      <c r="J509" s="27"/>
      <c r="K509" s="164"/>
      <c r="M509" s="39"/>
      <c r="O509" s="39"/>
      <c r="P509" s="92"/>
      <c r="Q509" s="40"/>
    </row>
    <row r="510" spans="1:17" s="21" customFormat="1" ht="14.25" customHeight="1">
      <c r="A510" s="295"/>
      <c r="B510" s="192"/>
      <c r="C510" s="192" t="s">
        <v>1020</v>
      </c>
      <c r="D510" s="210" t="s">
        <v>1034</v>
      </c>
      <c r="E510" s="3"/>
      <c r="F510" s="222"/>
      <c r="G510" s="651"/>
      <c r="H510" s="478" t="s">
        <v>455</v>
      </c>
      <c r="I510" s="463">
        <v>5230</v>
      </c>
      <c r="J510" s="181"/>
      <c r="K510" s="198"/>
      <c r="M510" s="91"/>
      <c r="O510" s="39"/>
      <c r="Q510" s="40"/>
    </row>
    <row r="511" spans="1:17" s="21" customFormat="1" ht="14.25" customHeight="1">
      <c r="A511" s="310"/>
      <c r="B511" s="46" t="s">
        <v>1018</v>
      </c>
      <c r="C511" s="46" t="s">
        <v>666</v>
      </c>
      <c r="D511" s="211">
        <v>1.1919</v>
      </c>
      <c r="E511" s="6" t="s">
        <v>4</v>
      </c>
      <c r="F511" s="647">
        <f t="shared" ref="F511" si="184">ROUND((I510+I511+J510+J511)/1,3)</f>
        <v>5230</v>
      </c>
      <c r="G511" s="649">
        <f t="shared" ref="G511" si="185">ROUND(D511*F511,3)</f>
        <v>6233.64</v>
      </c>
      <c r="H511" s="456" t="s">
        <v>155</v>
      </c>
      <c r="I511" s="468"/>
      <c r="J511" s="24"/>
      <c r="K511" s="18"/>
      <c r="M511" s="39"/>
      <c r="O511" s="39"/>
      <c r="Q511" s="40"/>
    </row>
    <row r="512" spans="1:17" s="21" customFormat="1" ht="14.25" customHeight="1">
      <c r="A512" s="172"/>
      <c r="B512" s="192"/>
      <c r="C512" s="192" t="s">
        <v>1023</v>
      </c>
      <c r="D512" s="210" t="s">
        <v>1036</v>
      </c>
      <c r="E512" s="3"/>
      <c r="F512" s="460"/>
      <c r="G512" s="544"/>
      <c r="H512" s="478" t="s">
        <v>455</v>
      </c>
      <c r="I512" s="463">
        <v>2530</v>
      </c>
      <c r="J512" s="181"/>
      <c r="K512" s="198"/>
      <c r="M512" s="39"/>
      <c r="O512" s="39"/>
      <c r="Q512" s="40"/>
    </row>
    <row r="513" spans="1:17" s="21" customFormat="1" ht="14.25" customHeight="1">
      <c r="A513" s="310"/>
      <c r="B513" s="46" t="s">
        <v>662</v>
      </c>
      <c r="C513" s="46" t="s">
        <v>1024</v>
      </c>
      <c r="D513" s="211">
        <v>4.7671999999999999</v>
      </c>
      <c r="E513" s="6" t="s">
        <v>4</v>
      </c>
      <c r="F513" s="647">
        <f t="shared" ref="F513" si="186">ROUND((I512+I513+J512+J513)/2,3)</f>
        <v>2665</v>
      </c>
      <c r="G513" s="649">
        <f t="shared" ref="G513" si="187">ROUND(D513*F513,3)</f>
        <v>12704.59</v>
      </c>
      <c r="H513" s="456" t="s">
        <v>665</v>
      </c>
      <c r="I513" s="468">
        <v>2800</v>
      </c>
      <c r="J513" s="24"/>
      <c r="K513" s="18"/>
      <c r="M513" s="39"/>
      <c r="O513" s="39"/>
      <c r="Q513" s="40"/>
    </row>
    <row r="514" spans="1:17" s="21" customFormat="1" ht="14.25" customHeight="1">
      <c r="A514" s="241"/>
      <c r="B514" s="192" t="s">
        <v>633</v>
      </c>
      <c r="C514" s="192" t="s">
        <v>634</v>
      </c>
      <c r="D514" s="210" t="s">
        <v>1036</v>
      </c>
      <c r="E514" s="3"/>
      <c r="F514" s="504"/>
      <c r="G514" s="651"/>
      <c r="H514" s="478"/>
      <c r="I514" s="463"/>
      <c r="J514" s="181"/>
      <c r="K514" s="198"/>
      <c r="L514" s="223"/>
      <c r="M514" s="115"/>
      <c r="N514" s="115"/>
      <c r="O514" s="224"/>
      <c r="Q514" s="40"/>
    </row>
    <row r="515" spans="1:17" s="21" customFormat="1" ht="14.25" customHeight="1">
      <c r="A515" s="9"/>
      <c r="B515" s="46" t="s">
        <v>635</v>
      </c>
      <c r="C515" s="46" t="s">
        <v>636</v>
      </c>
      <c r="D515" s="211">
        <v>-4.7671999999999999</v>
      </c>
      <c r="E515" s="6" t="s">
        <v>4</v>
      </c>
      <c r="F515" s="647">
        <f t="shared" ref="F515" si="188">ROUND((I514+I515+J514+J515)/1,3)</f>
        <v>770</v>
      </c>
      <c r="G515" s="649">
        <f t="shared" ref="G515" si="189">ROUND(D515*F515,3)</f>
        <v>-3670.74</v>
      </c>
      <c r="H515" s="456" t="s">
        <v>403</v>
      </c>
      <c r="I515" s="468">
        <v>770</v>
      </c>
      <c r="J515" s="24"/>
      <c r="K515" s="18"/>
      <c r="L515" s="223"/>
      <c r="M515" s="115"/>
      <c r="N515" s="111"/>
      <c r="O515" s="224"/>
      <c r="Q515" s="40"/>
    </row>
    <row r="516" spans="1:17" s="21" customFormat="1" ht="14.25" customHeight="1">
      <c r="A516" s="241"/>
      <c r="B516" s="192" t="s">
        <v>658</v>
      </c>
      <c r="C516" s="192"/>
      <c r="D516" s="210" t="s">
        <v>1036</v>
      </c>
      <c r="E516" s="3"/>
      <c r="F516" s="504"/>
      <c r="G516" s="651"/>
      <c r="H516" s="478"/>
      <c r="I516" s="672"/>
      <c r="J516" s="181"/>
      <c r="K516" s="198"/>
      <c r="L516" s="223"/>
      <c r="M516" s="115"/>
      <c r="N516" s="115"/>
      <c r="O516" s="224"/>
      <c r="Q516" s="40"/>
    </row>
    <row r="517" spans="1:17" s="21" customFormat="1" ht="14.25" customHeight="1">
      <c r="A517" s="128"/>
      <c r="B517" s="46" t="s">
        <v>431</v>
      </c>
      <c r="C517" s="46" t="s">
        <v>659</v>
      </c>
      <c r="D517" s="211">
        <v>4.7671999999999999</v>
      </c>
      <c r="E517" s="6" t="s">
        <v>4</v>
      </c>
      <c r="F517" s="647">
        <f t="shared" ref="F517" si="190">ROUND((I516+I517+J516+J517)/1,3)</f>
        <v>920</v>
      </c>
      <c r="G517" s="649">
        <f t="shared" ref="G517" si="191">ROUND(D517*F517,3)</f>
        <v>4385.82</v>
      </c>
      <c r="H517" s="456" t="s">
        <v>403</v>
      </c>
      <c r="I517" s="468">
        <v>920</v>
      </c>
      <c r="J517" s="24"/>
      <c r="K517" s="18"/>
      <c r="L517" s="223"/>
      <c r="M517" s="115"/>
      <c r="N517" s="115"/>
      <c r="O517" s="224"/>
      <c r="Q517" s="40"/>
    </row>
    <row r="518" spans="1:17" s="21" customFormat="1" ht="14.25" customHeight="1">
      <c r="A518" s="191"/>
      <c r="B518" s="183" t="s">
        <v>539</v>
      </c>
      <c r="C518" s="2" t="s">
        <v>540</v>
      </c>
      <c r="D518" s="210" t="s">
        <v>1037</v>
      </c>
      <c r="E518" s="3"/>
      <c r="F518" s="460"/>
      <c r="G518" s="544"/>
      <c r="H518" s="478" t="s">
        <v>514</v>
      </c>
      <c r="I518" s="463">
        <v>9220</v>
      </c>
      <c r="J518" s="181"/>
      <c r="K518" s="198"/>
      <c r="M518" s="91"/>
      <c r="O518" s="39"/>
      <c r="Q518" s="40"/>
    </row>
    <row r="519" spans="1:17" s="21" customFormat="1" ht="14.25" customHeight="1">
      <c r="A519" s="45"/>
      <c r="B519" s="4" t="s">
        <v>541</v>
      </c>
      <c r="C519" s="4" t="s">
        <v>542</v>
      </c>
      <c r="D519" s="211">
        <v>2.3835999999999999</v>
      </c>
      <c r="E519" s="6" t="s">
        <v>4</v>
      </c>
      <c r="F519" s="647">
        <f t="shared" ref="F519" si="192">ROUND((I518+I519+J518+J519)/2,3)</f>
        <v>8095</v>
      </c>
      <c r="G519" s="649">
        <f t="shared" ref="G519" si="193">ROUND(D519*F519,3)</f>
        <v>19295.240000000002</v>
      </c>
      <c r="H519" s="456" t="s">
        <v>538</v>
      </c>
      <c r="I519" s="468">
        <v>6970</v>
      </c>
      <c r="J519" s="24"/>
      <c r="K519" s="18"/>
      <c r="M519" s="39"/>
      <c r="O519" s="39"/>
      <c r="Q519" s="40"/>
    </row>
    <row r="520" spans="1:17" s="21" customFormat="1" ht="14.25" customHeight="1">
      <c r="A520" s="295"/>
      <c r="B520" s="204"/>
      <c r="C520" s="203"/>
      <c r="D520" s="210"/>
      <c r="E520" s="3"/>
      <c r="F520" s="654"/>
      <c r="G520" s="650"/>
      <c r="H520" s="478"/>
      <c r="I520" s="652"/>
      <c r="J520" s="267"/>
      <c r="K520" s="386"/>
      <c r="M520" s="91"/>
      <c r="O520" s="39"/>
      <c r="Q520" s="40"/>
    </row>
    <row r="521" spans="1:17" s="21" customFormat="1" ht="14.25" customHeight="1">
      <c r="A521" s="310"/>
      <c r="B521" s="179" t="s">
        <v>1025</v>
      </c>
      <c r="C521" s="205"/>
      <c r="D521" s="211"/>
      <c r="E521" s="6"/>
      <c r="F521" s="656"/>
      <c r="G521" s="520"/>
      <c r="H521" s="620"/>
      <c r="I521" s="658"/>
      <c r="J521" s="265"/>
      <c r="K521" s="266"/>
      <c r="M521" s="39"/>
      <c r="O521" s="39"/>
      <c r="Q521" s="40"/>
    </row>
    <row r="522" spans="1:17" s="21" customFormat="1" ht="14.25" customHeight="1">
      <c r="A522" s="295"/>
      <c r="B522" s="192" t="s">
        <v>687</v>
      </c>
      <c r="C522" s="192"/>
      <c r="D522" s="210" t="s">
        <v>961</v>
      </c>
      <c r="E522" s="194"/>
      <c r="F522" s="504"/>
      <c r="G522" s="651"/>
      <c r="H522" s="478"/>
      <c r="I522" s="672"/>
      <c r="J522" s="181"/>
      <c r="K522" s="198"/>
      <c r="M522" s="39"/>
      <c r="O522" s="39"/>
      <c r="Q522" s="40"/>
    </row>
    <row r="523" spans="1:17" s="21" customFormat="1" ht="14.25" customHeight="1">
      <c r="A523" s="310"/>
      <c r="B523" s="46" t="s">
        <v>431</v>
      </c>
      <c r="C523" s="46" t="s">
        <v>688</v>
      </c>
      <c r="D523" s="211">
        <v>1.01</v>
      </c>
      <c r="E523" s="48" t="s">
        <v>81</v>
      </c>
      <c r="F523" s="647">
        <f t="shared" ref="F523" si="194">ROUND((I522+I523+J522+J523)/1,3)</f>
        <v>2550</v>
      </c>
      <c r="G523" s="649">
        <f t="shared" ref="G523" si="195">ROUND(D523*F523,3)</f>
        <v>2575.5</v>
      </c>
      <c r="H523" s="456" t="s">
        <v>403</v>
      </c>
      <c r="I523" s="468">
        <v>2550</v>
      </c>
      <c r="J523" s="24"/>
      <c r="K523" s="18"/>
      <c r="M523" s="39"/>
      <c r="O523" s="39"/>
      <c r="Q523" s="40"/>
    </row>
    <row r="524" spans="1:17" s="21" customFormat="1" ht="14.25" customHeight="1">
      <c r="A524" s="241"/>
      <c r="B524" s="204"/>
      <c r="C524" s="203"/>
      <c r="D524" s="210"/>
      <c r="E524" s="3"/>
      <c r="F524" s="227"/>
      <c r="G524" s="653"/>
      <c r="H524" s="187"/>
      <c r="I524" s="276"/>
      <c r="J524" s="181"/>
      <c r="K524" s="198"/>
      <c r="M524" s="91"/>
      <c r="O524" s="39"/>
      <c r="Q524" s="40"/>
    </row>
    <row r="525" spans="1:17" s="21" customFormat="1" ht="14.25" customHeight="1">
      <c r="A525" s="9"/>
      <c r="B525" s="179"/>
      <c r="C525" s="205"/>
      <c r="D525" s="211"/>
      <c r="E525" s="6"/>
      <c r="F525" s="228" t="s">
        <v>57</v>
      </c>
      <c r="G525" s="653">
        <f>SUM(G509,G511,G513,G515,G517,G519,G521,G523)</f>
        <v>41524.050000000003</v>
      </c>
      <c r="H525" s="264"/>
      <c r="I525" s="118"/>
      <c r="J525" s="24"/>
      <c r="K525" s="18"/>
      <c r="M525" s="39"/>
      <c r="O525" s="39"/>
      <c r="Q525" s="40"/>
    </row>
    <row r="526" spans="1:17" s="21" customFormat="1" ht="14.25" customHeight="1">
      <c r="A526" s="241"/>
      <c r="B526" s="204"/>
      <c r="C526" s="203"/>
      <c r="D526" s="210"/>
      <c r="E526" s="3"/>
      <c r="F526" s="244"/>
      <c r="G526" s="650"/>
      <c r="H526" s="187"/>
      <c r="I526" s="119"/>
      <c r="J526" s="28"/>
      <c r="K526" s="317"/>
      <c r="L526" s="223"/>
      <c r="M526" s="115"/>
      <c r="N526" s="115"/>
      <c r="O526" s="224"/>
      <c r="Q526" s="40"/>
    </row>
    <row r="527" spans="1:17" s="21" customFormat="1" ht="14.25" customHeight="1">
      <c r="A527" s="9"/>
      <c r="B527" s="9" t="s">
        <v>85</v>
      </c>
      <c r="C527" s="205"/>
      <c r="D527" s="211"/>
      <c r="E527" s="6"/>
      <c r="F527" s="245" t="s">
        <v>86</v>
      </c>
      <c r="G527" s="520">
        <f>ROUND(G525,2-INT(LOG(ABS(G525))))</f>
        <v>41500</v>
      </c>
      <c r="H527" s="264" t="s">
        <v>400</v>
      </c>
      <c r="I527" s="118"/>
      <c r="J527" s="24"/>
      <c r="K527" s="18"/>
      <c r="L527" s="223"/>
      <c r="M527" s="115"/>
      <c r="N527" s="111"/>
      <c r="O527" s="224"/>
      <c r="Q527" s="40"/>
    </row>
    <row r="528" spans="1:17" s="21" customFormat="1" ht="14.25" customHeight="1">
      <c r="A528" s="241"/>
      <c r="B528" s="183"/>
      <c r="C528" s="203"/>
      <c r="D528" s="175"/>
      <c r="E528" s="3"/>
      <c r="F528" s="340"/>
      <c r="G528" s="461"/>
      <c r="H528" s="187"/>
      <c r="I528" s="276"/>
      <c r="J528" s="181"/>
      <c r="K528" s="198"/>
      <c r="L528" s="223"/>
      <c r="M528" s="115"/>
      <c r="N528" s="115"/>
      <c r="O528" s="224"/>
      <c r="Q528" s="40"/>
    </row>
    <row r="529" spans="1:17" s="21" customFormat="1" ht="14.25" customHeight="1">
      <c r="A529" s="128"/>
      <c r="B529" s="4"/>
      <c r="C529" s="205"/>
      <c r="D529" s="129"/>
      <c r="E529" s="6"/>
      <c r="F529" s="278"/>
      <c r="G529" s="646"/>
      <c r="H529" s="50"/>
      <c r="I529" s="118"/>
      <c r="J529" s="24"/>
      <c r="K529" s="18"/>
      <c r="L529" s="223"/>
      <c r="M529" s="115"/>
      <c r="N529" s="115"/>
      <c r="O529" s="224"/>
      <c r="Q529" s="40"/>
    </row>
    <row r="530" spans="1:17" s="21" customFormat="1" ht="14.25" customHeight="1">
      <c r="A530" s="172"/>
      <c r="B530" s="7"/>
      <c r="C530" s="247" t="s">
        <v>926</v>
      </c>
      <c r="D530" s="210"/>
      <c r="E530" s="3"/>
      <c r="F530" s="244"/>
      <c r="G530" s="650"/>
      <c r="H530" s="187"/>
      <c r="I530" s="385"/>
      <c r="J530" s="267"/>
      <c r="K530" s="386"/>
      <c r="M530" s="91"/>
      <c r="O530" s="39"/>
      <c r="P530" s="92"/>
      <c r="Q530" s="40"/>
    </row>
    <row r="531" spans="1:17" s="21" customFormat="1" ht="14.25" customHeight="1">
      <c r="A531" s="310" t="s">
        <v>413</v>
      </c>
      <c r="B531" s="4" t="s">
        <v>927</v>
      </c>
      <c r="C531" s="205" t="s">
        <v>1248</v>
      </c>
      <c r="D531" s="211"/>
      <c r="E531" s="6"/>
      <c r="F531" s="245"/>
      <c r="G531" s="520"/>
      <c r="H531" s="264"/>
      <c r="I531" s="382"/>
      <c r="J531" s="265"/>
      <c r="K531" s="266"/>
      <c r="M531" s="39"/>
      <c r="O531" s="39"/>
      <c r="P531" s="92"/>
      <c r="Q531" s="40"/>
    </row>
    <row r="532" spans="1:17" s="21" customFormat="1" ht="14.25" customHeight="1">
      <c r="A532" s="172"/>
      <c r="B532" s="183"/>
      <c r="C532" s="247" t="s">
        <v>434</v>
      </c>
      <c r="D532" s="175" t="s">
        <v>1039</v>
      </c>
      <c r="E532" s="185"/>
      <c r="F532" s="222"/>
      <c r="G532" s="661"/>
      <c r="H532" s="180"/>
      <c r="I532" s="350"/>
      <c r="J532" s="188"/>
      <c r="K532" s="303"/>
      <c r="M532" s="91"/>
      <c r="O532" s="39"/>
      <c r="Q532" s="40"/>
    </row>
    <row r="533" spans="1:17" s="21" customFormat="1" ht="14.25" customHeight="1">
      <c r="A533" s="310"/>
      <c r="B533" s="4" t="s">
        <v>433</v>
      </c>
      <c r="C533" s="205" t="s">
        <v>435</v>
      </c>
      <c r="D533" s="129">
        <v>1.3860000000000001E-2</v>
      </c>
      <c r="E533" s="6" t="s">
        <v>384</v>
      </c>
      <c r="F533" s="647">
        <f t="shared" ref="F533" si="196">ROUND((I532+I533+J532+J533)/1,3)</f>
        <v>33000</v>
      </c>
      <c r="G533" s="646">
        <f t="shared" ref="G533" si="197">ROUND(D533*F533,3)</f>
        <v>457.38</v>
      </c>
      <c r="H533" s="456" t="s">
        <v>436</v>
      </c>
      <c r="I533" s="468">
        <v>33000</v>
      </c>
      <c r="J533" s="469"/>
      <c r="K533" s="470"/>
      <c r="M533" s="39"/>
      <c r="O533" s="39"/>
      <c r="Q533" s="40"/>
    </row>
    <row r="534" spans="1:17" s="21" customFormat="1" ht="14.25" customHeight="1">
      <c r="A534" s="295"/>
      <c r="B534" s="192" t="s">
        <v>687</v>
      </c>
      <c r="C534" s="192"/>
      <c r="D534" s="210"/>
      <c r="E534" s="194"/>
      <c r="F534" s="504"/>
      <c r="G534" s="661"/>
      <c r="H534" s="478"/>
      <c r="I534" s="672"/>
      <c r="J534" s="464"/>
      <c r="K534" s="499"/>
      <c r="M534" s="91"/>
      <c r="O534" s="39"/>
      <c r="Q534" s="40"/>
    </row>
    <row r="535" spans="1:17" s="21" customFormat="1" ht="14.25" customHeight="1">
      <c r="A535" s="310"/>
      <c r="B535" s="46" t="s">
        <v>431</v>
      </c>
      <c r="C535" s="46" t="s">
        <v>688</v>
      </c>
      <c r="D535" s="129">
        <v>0.24</v>
      </c>
      <c r="E535" s="48" t="s">
        <v>81</v>
      </c>
      <c r="F535" s="647">
        <f t="shared" ref="F535" si="198">ROUND((I534+I535+J534+J535)/1,3)</f>
        <v>2800</v>
      </c>
      <c r="G535" s="646">
        <f t="shared" ref="G535" si="199">ROUND(D535*F535,3)</f>
        <v>672</v>
      </c>
      <c r="H535" s="456" t="s">
        <v>403</v>
      </c>
      <c r="I535" s="468">
        <v>2800</v>
      </c>
      <c r="J535" s="469"/>
      <c r="K535" s="475"/>
      <c r="M535" s="39"/>
      <c r="O535" s="39"/>
      <c r="Q535" s="40"/>
    </row>
    <row r="536" spans="1:17" s="21" customFormat="1" ht="14.25" customHeight="1">
      <c r="A536" s="172"/>
      <c r="B536" s="183"/>
      <c r="C536" s="203" t="s">
        <v>437</v>
      </c>
      <c r="D536" s="210"/>
      <c r="E536" s="3"/>
      <c r="F536" s="460"/>
      <c r="G536" s="461"/>
      <c r="H536" s="478" t="s">
        <v>484</v>
      </c>
      <c r="I536" s="463">
        <v>750</v>
      </c>
      <c r="J536" s="464"/>
      <c r="K536" s="499"/>
      <c r="M536" s="39"/>
      <c r="O536" s="39"/>
      <c r="Q536" s="40"/>
    </row>
    <row r="537" spans="1:17" s="21" customFormat="1" ht="14.25" customHeight="1">
      <c r="A537" s="310"/>
      <c r="B537" s="4" t="s">
        <v>438</v>
      </c>
      <c r="C537" s="179" t="s">
        <v>439</v>
      </c>
      <c r="D537" s="129">
        <v>0.24</v>
      </c>
      <c r="E537" s="6" t="s">
        <v>1</v>
      </c>
      <c r="F537" s="647">
        <f t="shared" ref="F537" si="200">ROUND((I536+I537+J536+J537)/2,3)</f>
        <v>725</v>
      </c>
      <c r="G537" s="646">
        <f t="shared" ref="G537" si="201">ROUND(D537*F537,3)</f>
        <v>174</v>
      </c>
      <c r="H537" s="456" t="s">
        <v>440</v>
      </c>
      <c r="I537" s="468">
        <v>700</v>
      </c>
      <c r="J537" s="469"/>
      <c r="K537" s="475"/>
      <c r="M537" s="39"/>
      <c r="O537" s="39"/>
      <c r="Q537" s="40"/>
    </row>
    <row r="538" spans="1:17" s="21" customFormat="1" ht="14.25" customHeight="1">
      <c r="A538" s="241"/>
      <c r="B538" s="182" t="s">
        <v>689</v>
      </c>
      <c r="C538" s="182"/>
      <c r="D538" s="390"/>
      <c r="E538" s="3"/>
      <c r="F538" s="675"/>
      <c r="G538" s="661"/>
      <c r="H538" s="462" t="s">
        <v>1038</v>
      </c>
      <c r="I538" s="463"/>
      <c r="J538" s="464"/>
      <c r="K538" s="519"/>
      <c r="L538" s="223"/>
      <c r="M538" s="115"/>
      <c r="N538" s="115"/>
      <c r="O538" s="39"/>
      <c r="Q538" s="40"/>
    </row>
    <row r="539" spans="1:17" s="21" customFormat="1" ht="14.25" customHeight="1">
      <c r="A539" s="9"/>
      <c r="B539" s="57" t="s">
        <v>690</v>
      </c>
      <c r="C539" s="57" t="s">
        <v>691</v>
      </c>
      <c r="D539" s="393">
        <v>3</v>
      </c>
      <c r="E539" s="6" t="s">
        <v>632</v>
      </c>
      <c r="F539" s="677">
        <f>ROUND(I539*K539,3)</f>
        <v>320</v>
      </c>
      <c r="G539" s="646">
        <f>ROUND(D539*F539,3)</f>
        <v>960</v>
      </c>
      <c r="H539" s="456"/>
      <c r="I539" s="468">
        <v>400</v>
      </c>
      <c r="J539" s="521" t="s">
        <v>2</v>
      </c>
      <c r="K539" s="522">
        <v>0.8</v>
      </c>
      <c r="L539" s="223"/>
      <c r="M539" s="115"/>
      <c r="N539" s="111"/>
      <c r="O539" s="39"/>
      <c r="Q539" s="40"/>
    </row>
    <row r="540" spans="1:17" s="21" customFormat="1" ht="14.25" customHeight="1">
      <c r="A540" s="236"/>
      <c r="B540" s="204"/>
      <c r="C540" s="247"/>
      <c r="D540" s="246"/>
      <c r="E540" s="185"/>
      <c r="F540" s="227"/>
      <c r="G540" s="648"/>
      <c r="H540" s="478"/>
      <c r="I540" s="471"/>
      <c r="J540" s="476"/>
      <c r="K540" s="473"/>
      <c r="L540" s="223"/>
      <c r="M540" s="115"/>
      <c r="N540" s="115"/>
      <c r="O540" s="224"/>
      <c r="Q540" s="40"/>
    </row>
    <row r="541" spans="1:17" s="21" customFormat="1" ht="14.25" customHeight="1">
      <c r="A541" s="128"/>
      <c r="B541" s="179"/>
      <c r="C541" s="205"/>
      <c r="D541" s="211"/>
      <c r="E541" s="6"/>
      <c r="F541" s="228" t="s">
        <v>57</v>
      </c>
      <c r="G541" s="649">
        <f>SUM(G531,G533,G535,G537,G539)</f>
        <v>2263.38</v>
      </c>
      <c r="H541" s="264"/>
      <c r="I541" s="118"/>
      <c r="J541" s="348"/>
      <c r="K541" s="18"/>
      <c r="L541" s="223"/>
      <c r="M541" s="115"/>
      <c r="N541" s="115"/>
      <c r="O541" s="224"/>
      <c r="Q541" s="40"/>
    </row>
    <row r="542" spans="1:17" s="21" customFormat="1" ht="14.25" customHeight="1">
      <c r="A542" s="241"/>
      <c r="B542" s="204"/>
      <c r="C542" s="203"/>
      <c r="D542" s="210"/>
      <c r="E542" s="3"/>
      <c r="F542" s="244"/>
      <c r="G542" s="650"/>
      <c r="H542" s="187"/>
      <c r="I542" s="385"/>
      <c r="J542" s="267"/>
      <c r="K542" s="386"/>
      <c r="M542" s="39"/>
      <c r="O542" s="39"/>
      <c r="Q542" s="40"/>
    </row>
    <row r="543" spans="1:17" s="21" customFormat="1" ht="14.25" customHeight="1">
      <c r="A543" s="128"/>
      <c r="B543" s="9" t="s">
        <v>85</v>
      </c>
      <c r="C543" s="205"/>
      <c r="D543" s="211"/>
      <c r="E543" s="6"/>
      <c r="F543" s="245" t="s">
        <v>86</v>
      </c>
      <c r="G543" s="520">
        <f>ROUND(G541,2-INT(LOG(ABS(G541))))</f>
        <v>2260</v>
      </c>
      <c r="H543" s="264" t="s">
        <v>1082</v>
      </c>
      <c r="I543" s="382"/>
      <c r="J543" s="265"/>
      <c r="K543" s="266"/>
      <c r="M543" s="39"/>
      <c r="O543" s="39"/>
      <c r="Q543" s="40"/>
    </row>
    <row r="544" spans="1:17" s="21" customFormat="1" ht="14.25" customHeight="1">
      <c r="A544" s="295"/>
      <c r="B544" s="182"/>
      <c r="C544" s="182"/>
      <c r="D544" s="390"/>
      <c r="E544" s="195"/>
      <c r="F544" s="391"/>
      <c r="G544" s="624"/>
      <c r="H544" s="180"/>
      <c r="I544" s="385"/>
      <c r="J544" s="267"/>
      <c r="K544" s="386"/>
      <c r="M544" s="39"/>
      <c r="O544" s="39"/>
      <c r="Q544" s="40"/>
    </row>
    <row r="545" spans="1:17" s="21" customFormat="1" ht="14.25" customHeight="1">
      <c r="A545" s="310"/>
      <c r="B545" s="57"/>
      <c r="C545" s="57"/>
      <c r="D545" s="393"/>
      <c r="E545" s="65"/>
      <c r="F545" s="66"/>
      <c r="G545" s="165"/>
      <c r="H545" s="67"/>
      <c r="I545" s="382"/>
      <c r="J545" s="265"/>
      <c r="K545" s="266"/>
      <c r="M545" s="39"/>
      <c r="O545" s="39"/>
      <c r="Q545" s="40"/>
    </row>
    <row r="546" spans="1:17" s="21" customFormat="1" ht="14.25" customHeight="1">
      <c r="A546" s="172"/>
      <c r="B546" s="183"/>
      <c r="C546" s="247" t="s">
        <v>931</v>
      </c>
      <c r="D546" s="175"/>
      <c r="E546" s="3"/>
      <c r="F546" s="222"/>
      <c r="G546" s="661"/>
      <c r="H546" s="187"/>
      <c r="I546" s="276"/>
      <c r="J546" s="181"/>
      <c r="K546" s="198"/>
      <c r="M546" s="39"/>
      <c r="O546" s="39"/>
      <c r="Q546" s="40"/>
    </row>
    <row r="547" spans="1:17" s="21" customFormat="1" ht="14.25" customHeight="1">
      <c r="A547" s="310" t="s">
        <v>414</v>
      </c>
      <c r="B547" s="4" t="s">
        <v>928</v>
      </c>
      <c r="C547" s="205" t="s">
        <v>1248</v>
      </c>
      <c r="D547" s="129"/>
      <c r="E547" s="6"/>
      <c r="F547" s="240"/>
      <c r="G547" s="646"/>
      <c r="H547" s="50"/>
      <c r="I547" s="118"/>
      <c r="J547" s="24"/>
      <c r="K547" s="18"/>
      <c r="M547" s="39"/>
      <c r="O547" s="39"/>
      <c r="Q547" s="40"/>
    </row>
    <row r="548" spans="1:17" s="21" customFormat="1" ht="14.25" customHeight="1">
      <c r="A548" s="172"/>
      <c r="B548" s="183"/>
      <c r="C548" s="247" t="s">
        <v>434</v>
      </c>
      <c r="D548" s="175" t="s">
        <v>1040</v>
      </c>
      <c r="E548" s="185"/>
      <c r="F548" s="222"/>
      <c r="G548" s="661"/>
      <c r="H548" s="180"/>
      <c r="I548" s="350"/>
      <c r="J548" s="188"/>
      <c r="K548" s="303"/>
      <c r="L548" s="223"/>
      <c r="M548" s="115"/>
      <c r="N548" s="115"/>
      <c r="O548" s="39"/>
      <c r="Q548" s="40"/>
    </row>
    <row r="549" spans="1:17" s="21" customFormat="1" ht="14.25" customHeight="1">
      <c r="A549" s="310"/>
      <c r="B549" s="4" t="s">
        <v>433</v>
      </c>
      <c r="C549" s="205" t="s">
        <v>435</v>
      </c>
      <c r="D549" s="129">
        <v>3.696E-2</v>
      </c>
      <c r="E549" s="6" t="s">
        <v>384</v>
      </c>
      <c r="F549" s="647">
        <f t="shared" ref="F549" si="202">ROUND((I548+I549+J548+J549)/1,3)</f>
        <v>33000</v>
      </c>
      <c r="G549" s="646">
        <f t="shared" ref="G549" si="203">ROUND(D549*F549,3)</f>
        <v>1219.68</v>
      </c>
      <c r="H549" s="456" t="s">
        <v>436</v>
      </c>
      <c r="I549" s="468">
        <v>33000</v>
      </c>
      <c r="J549" s="469"/>
      <c r="K549" s="470"/>
      <c r="L549" s="223"/>
      <c r="M549" s="115"/>
      <c r="N549" s="111"/>
      <c r="O549" s="39"/>
      <c r="Q549" s="40"/>
    </row>
    <row r="550" spans="1:17" s="21" customFormat="1" ht="14.25" customHeight="1">
      <c r="A550" s="295"/>
      <c r="B550" s="192" t="s">
        <v>687</v>
      </c>
      <c r="C550" s="192"/>
      <c r="D550" s="210"/>
      <c r="E550" s="194"/>
      <c r="F550" s="504"/>
      <c r="G550" s="661"/>
      <c r="H550" s="478"/>
      <c r="I550" s="672"/>
      <c r="J550" s="464"/>
      <c r="K550" s="499"/>
      <c r="L550" s="223"/>
      <c r="M550" s="115"/>
      <c r="N550" s="115"/>
      <c r="O550" s="224"/>
      <c r="Q550" s="40"/>
    </row>
    <row r="551" spans="1:17" s="21" customFormat="1" ht="14.25" customHeight="1">
      <c r="A551" s="310"/>
      <c r="B551" s="46" t="s">
        <v>431</v>
      </c>
      <c r="C551" s="46" t="s">
        <v>688</v>
      </c>
      <c r="D551" s="129">
        <v>0.64</v>
      </c>
      <c r="E551" s="48" t="s">
        <v>81</v>
      </c>
      <c r="F551" s="647">
        <f t="shared" ref="F551" si="204">ROUND((I550+I551+J550+J551)/1,3)</f>
        <v>2800</v>
      </c>
      <c r="G551" s="646">
        <f t="shared" ref="G551" si="205">ROUND(D551*F551,3)</f>
        <v>1792</v>
      </c>
      <c r="H551" s="456" t="s">
        <v>403</v>
      </c>
      <c r="I551" s="468">
        <v>2800</v>
      </c>
      <c r="J551" s="469"/>
      <c r="K551" s="475"/>
      <c r="L551" s="223"/>
      <c r="M551" s="115"/>
      <c r="N551" s="115"/>
      <c r="O551" s="224"/>
      <c r="Q551" s="40"/>
    </row>
    <row r="552" spans="1:17" s="21" customFormat="1" ht="14.25" customHeight="1">
      <c r="A552" s="172"/>
      <c r="B552" s="183"/>
      <c r="C552" s="203" t="s">
        <v>437</v>
      </c>
      <c r="D552" s="210"/>
      <c r="E552" s="3"/>
      <c r="F552" s="460"/>
      <c r="G552" s="461"/>
      <c r="H552" s="478" t="s">
        <v>484</v>
      </c>
      <c r="I552" s="463">
        <v>750</v>
      </c>
      <c r="J552" s="464"/>
      <c r="K552" s="499"/>
      <c r="M552" s="39"/>
      <c r="O552" s="39"/>
      <c r="Q552" s="40"/>
    </row>
    <row r="553" spans="1:17" s="21" customFormat="1" ht="14.25" customHeight="1">
      <c r="A553" s="310"/>
      <c r="B553" s="4" t="s">
        <v>438</v>
      </c>
      <c r="C553" s="179" t="s">
        <v>439</v>
      </c>
      <c r="D553" s="129">
        <v>0.64</v>
      </c>
      <c r="E553" s="6" t="s">
        <v>1</v>
      </c>
      <c r="F553" s="647">
        <f t="shared" ref="F553" si="206">ROUND((I552+I553+J552+J553)/2,3)</f>
        <v>725</v>
      </c>
      <c r="G553" s="646">
        <f t="shared" ref="G553" si="207">ROUND(D553*F553,3)</f>
        <v>464</v>
      </c>
      <c r="H553" s="456" t="s">
        <v>440</v>
      </c>
      <c r="I553" s="468">
        <v>700</v>
      </c>
      <c r="J553" s="469"/>
      <c r="K553" s="475"/>
      <c r="M553" s="39"/>
      <c r="O553" s="39"/>
      <c r="Q553" s="40"/>
    </row>
    <row r="554" spans="1:17" s="21" customFormat="1" ht="14.25" customHeight="1">
      <c r="A554" s="241"/>
      <c r="B554" s="182" t="s">
        <v>689</v>
      </c>
      <c r="C554" s="182"/>
      <c r="D554" s="390"/>
      <c r="E554" s="3"/>
      <c r="F554" s="675"/>
      <c r="G554" s="661"/>
      <c r="H554" s="462" t="s">
        <v>1038</v>
      </c>
      <c r="I554" s="463"/>
      <c r="J554" s="464"/>
      <c r="K554" s="519"/>
      <c r="M554" s="39"/>
      <c r="O554" s="39"/>
      <c r="Q554" s="40"/>
    </row>
    <row r="555" spans="1:17" s="21" customFormat="1" ht="14.25" customHeight="1">
      <c r="A555" s="9"/>
      <c r="B555" s="57" t="s">
        <v>690</v>
      </c>
      <c r="C555" s="57" t="s">
        <v>691</v>
      </c>
      <c r="D555" s="393">
        <v>8</v>
      </c>
      <c r="E555" s="6" t="s">
        <v>632</v>
      </c>
      <c r="F555" s="677">
        <f>ROUND(I555*K555,3)</f>
        <v>320</v>
      </c>
      <c r="G555" s="646">
        <f>ROUND(D555*F555,3)</f>
        <v>2560</v>
      </c>
      <c r="H555" s="456"/>
      <c r="I555" s="468">
        <v>400</v>
      </c>
      <c r="J555" s="521" t="s">
        <v>2</v>
      </c>
      <c r="K555" s="522">
        <v>0.8</v>
      </c>
      <c r="M555" s="39"/>
      <c r="O555" s="39"/>
      <c r="Q555" s="40"/>
    </row>
    <row r="556" spans="1:17" s="21" customFormat="1" ht="14.25" customHeight="1">
      <c r="A556" s="236"/>
      <c r="B556" s="204"/>
      <c r="C556" s="247"/>
      <c r="D556" s="246"/>
      <c r="E556" s="185"/>
      <c r="F556" s="227"/>
      <c r="G556" s="648"/>
      <c r="H556" s="478"/>
      <c r="I556" s="471"/>
      <c r="J556" s="476"/>
      <c r="K556" s="473"/>
      <c r="M556" s="39"/>
      <c r="O556" s="39"/>
      <c r="Q556" s="40"/>
    </row>
    <row r="557" spans="1:17" s="21" customFormat="1" ht="14.25" customHeight="1">
      <c r="A557" s="128"/>
      <c r="B557" s="179"/>
      <c r="C557" s="205"/>
      <c r="D557" s="211"/>
      <c r="E557" s="6"/>
      <c r="F557" s="228" t="s">
        <v>57</v>
      </c>
      <c r="G557" s="649">
        <f>SUM(G547,G549,G551,G553,G555)</f>
        <v>6035.68</v>
      </c>
      <c r="H557" s="264"/>
      <c r="I557" s="118"/>
      <c r="J557" s="348"/>
      <c r="K557" s="18"/>
      <c r="M557" s="39"/>
      <c r="O557" s="39"/>
      <c r="Q557" s="40"/>
    </row>
    <row r="558" spans="1:17" s="21" customFormat="1" ht="14.25" customHeight="1">
      <c r="A558" s="241"/>
      <c r="B558" s="204"/>
      <c r="C558" s="203"/>
      <c r="D558" s="210"/>
      <c r="E558" s="3"/>
      <c r="F558" s="244"/>
      <c r="G558" s="650"/>
      <c r="H558" s="187"/>
      <c r="I558" s="385"/>
      <c r="J558" s="267"/>
      <c r="K558" s="386"/>
      <c r="M558" s="39"/>
      <c r="O558" s="39"/>
      <c r="Q558" s="40"/>
    </row>
    <row r="559" spans="1:17" s="21" customFormat="1" ht="14.25" customHeight="1">
      <c r="A559" s="128"/>
      <c r="B559" s="9" t="s">
        <v>85</v>
      </c>
      <c r="C559" s="205"/>
      <c r="D559" s="211"/>
      <c r="E559" s="6"/>
      <c r="F559" s="245" t="s">
        <v>86</v>
      </c>
      <c r="G559" s="520">
        <f>ROUND(G557,2-INT(LOG(ABS(G557))))</f>
        <v>6040</v>
      </c>
      <c r="H559" s="264" t="s">
        <v>1082</v>
      </c>
      <c r="I559" s="382"/>
      <c r="J559" s="265"/>
      <c r="K559" s="266"/>
      <c r="M559" s="39"/>
      <c r="O559" s="39"/>
      <c r="Q559" s="40"/>
    </row>
    <row r="560" spans="1:17" s="21" customFormat="1" ht="14.25" customHeight="1">
      <c r="A560" s="295"/>
      <c r="B560" s="182"/>
      <c r="C560" s="182"/>
      <c r="D560" s="390"/>
      <c r="E560" s="195"/>
      <c r="F560" s="391"/>
      <c r="G560" s="624"/>
      <c r="H560" s="180"/>
      <c r="I560" s="385"/>
      <c r="J560" s="267"/>
      <c r="K560" s="386"/>
      <c r="L560" s="223"/>
      <c r="M560" s="115"/>
      <c r="N560" s="115"/>
      <c r="O560" s="39"/>
      <c r="Q560" s="40"/>
    </row>
    <row r="561" spans="1:17" s="21" customFormat="1" ht="14.25" customHeight="1">
      <c r="A561" s="310"/>
      <c r="B561" s="57"/>
      <c r="C561" s="57"/>
      <c r="D561" s="393"/>
      <c r="E561" s="65"/>
      <c r="F561" s="66"/>
      <c r="G561" s="165"/>
      <c r="H561" s="67"/>
      <c r="I561" s="382"/>
      <c r="J561" s="265"/>
      <c r="K561" s="266"/>
      <c r="L561" s="223"/>
      <c r="M561" s="115"/>
      <c r="N561" s="111"/>
      <c r="O561" s="39"/>
      <c r="Q561" s="40"/>
    </row>
    <row r="562" spans="1:17" s="21" customFormat="1" ht="14.25" customHeight="1">
      <c r="A562" s="172"/>
      <c r="B562" s="183"/>
      <c r="C562" s="247" t="s">
        <v>932</v>
      </c>
      <c r="D562" s="175"/>
      <c r="E562" s="185"/>
      <c r="F562" s="222"/>
      <c r="G562" s="661"/>
      <c r="H562" s="180"/>
      <c r="I562" s="350"/>
      <c r="J562" s="188"/>
      <c r="K562" s="303"/>
      <c r="L562" s="223"/>
      <c r="M562" s="115"/>
      <c r="N562" s="115"/>
      <c r="O562" s="224"/>
      <c r="Q562" s="40"/>
    </row>
    <row r="563" spans="1:17" s="21" customFormat="1" ht="14.25" customHeight="1">
      <c r="A563" s="310" t="s">
        <v>415</v>
      </c>
      <c r="B563" s="4" t="s">
        <v>929</v>
      </c>
      <c r="C563" s="205" t="s">
        <v>1248</v>
      </c>
      <c r="D563" s="129"/>
      <c r="E563" s="6"/>
      <c r="F563" s="278"/>
      <c r="G563" s="646"/>
      <c r="H563" s="50"/>
      <c r="I563" s="118"/>
      <c r="J563" s="24"/>
      <c r="K563" s="162"/>
      <c r="L563" s="223"/>
      <c r="M563" s="115"/>
      <c r="N563" s="115"/>
      <c r="O563" s="224"/>
      <c r="Q563" s="40"/>
    </row>
    <row r="564" spans="1:17" s="21" customFormat="1" ht="14.25" customHeight="1">
      <c r="A564" s="191"/>
      <c r="B564" s="183"/>
      <c r="C564" s="247" t="s">
        <v>434</v>
      </c>
      <c r="D564" s="175" t="s">
        <v>1041</v>
      </c>
      <c r="E564" s="185"/>
      <c r="F564" s="222"/>
      <c r="G564" s="661"/>
      <c r="H564" s="180"/>
      <c r="I564" s="350"/>
      <c r="J564" s="188"/>
      <c r="K564" s="303"/>
      <c r="M564" s="39"/>
      <c r="O564" s="39"/>
      <c r="Q564" s="40"/>
    </row>
    <row r="565" spans="1:17" s="21" customFormat="1" ht="14.25" customHeight="1">
      <c r="A565" s="45"/>
      <c r="B565" s="4" t="s">
        <v>433</v>
      </c>
      <c r="C565" s="205" t="s">
        <v>435</v>
      </c>
      <c r="D565" s="129">
        <v>2.7720000000000002E-2</v>
      </c>
      <c r="E565" s="6" t="s">
        <v>384</v>
      </c>
      <c r="F565" s="647">
        <f t="shared" ref="F565" si="208">ROUND((I564+I565+J564+J565)/1,3)</f>
        <v>33000</v>
      </c>
      <c r="G565" s="646">
        <f t="shared" ref="G565" si="209">ROUND(D565*F565,3)</f>
        <v>914.76</v>
      </c>
      <c r="H565" s="456" t="s">
        <v>436</v>
      </c>
      <c r="I565" s="468">
        <v>33000</v>
      </c>
      <c r="J565" s="469"/>
      <c r="K565" s="470"/>
      <c r="M565" s="39"/>
      <c r="O565" s="39"/>
      <c r="Q565" s="40"/>
    </row>
    <row r="566" spans="1:17" s="21" customFormat="1" ht="14.25" customHeight="1">
      <c r="A566" s="191"/>
      <c r="B566" s="192" t="s">
        <v>687</v>
      </c>
      <c r="C566" s="192"/>
      <c r="D566" s="210"/>
      <c r="E566" s="194"/>
      <c r="F566" s="504"/>
      <c r="G566" s="661"/>
      <c r="H566" s="478"/>
      <c r="I566" s="672"/>
      <c r="J566" s="464"/>
      <c r="K566" s="499"/>
      <c r="M566" s="39"/>
      <c r="O566" s="39"/>
      <c r="Q566" s="40"/>
    </row>
    <row r="567" spans="1:17" s="21" customFormat="1" ht="14.25" customHeight="1">
      <c r="A567" s="45"/>
      <c r="B567" s="46" t="s">
        <v>431</v>
      </c>
      <c r="C567" s="46" t="s">
        <v>688</v>
      </c>
      <c r="D567" s="129">
        <v>0.48</v>
      </c>
      <c r="E567" s="48" t="s">
        <v>81</v>
      </c>
      <c r="F567" s="647">
        <f t="shared" ref="F567" si="210">ROUND((I566+I567+J566+J567)/1,3)</f>
        <v>2800</v>
      </c>
      <c r="G567" s="646">
        <f t="shared" ref="G567" si="211">ROUND(D567*F567,3)</f>
        <v>1344</v>
      </c>
      <c r="H567" s="456" t="s">
        <v>403</v>
      </c>
      <c r="I567" s="468">
        <v>2800</v>
      </c>
      <c r="J567" s="469"/>
      <c r="K567" s="475"/>
      <c r="M567" s="39"/>
      <c r="O567" s="39"/>
      <c r="Q567" s="40"/>
    </row>
    <row r="568" spans="1:17" s="21" customFormat="1" ht="14.25" customHeight="1">
      <c r="A568" s="236"/>
      <c r="B568" s="183"/>
      <c r="C568" s="203" t="s">
        <v>437</v>
      </c>
      <c r="D568" s="210"/>
      <c r="E568" s="3"/>
      <c r="F568" s="460"/>
      <c r="G568" s="461"/>
      <c r="H568" s="478" t="s">
        <v>484</v>
      </c>
      <c r="I568" s="463">
        <v>750</v>
      </c>
      <c r="J568" s="464"/>
      <c r="K568" s="499"/>
      <c r="M568" s="39"/>
      <c r="O568" s="39"/>
      <c r="Q568" s="40"/>
    </row>
    <row r="569" spans="1:17" s="21" customFormat="1" ht="14.25" customHeight="1">
      <c r="A569" s="128"/>
      <c r="B569" s="4" t="s">
        <v>438</v>
      </c>
      <c r="C569" s="179" t="s">
        <v>439</v>
      </c>
      <c r="D569" s="129">
        <v>0.48</v>
      </c>
      <c r="E569" s="6" t="s">
        <v>1</v>
      </c>
      <c r="F569" s="647">
        <f t="shared" ref="F569" si="212">ROUND((I568+I569+J568+J569)/2,3)</f>
        <v>725</v>
      </c>
      <c r="G569" s="646">
        <f t="shared" ref="G569" si="213">ROUND(D569*F569,3)</f>
        <v>348</v>
      </c>
      <c r="H569" s="456" t="s">
        <v>440</v>
      </c>
      <c r="I569" s="468">
        <v>700</v>
      </c>
      <c r="J569" s="469"/>
      <c r="K569" s="475"/>
      <c r="M569" s="39"/>
      <c r="O569" s="39"/>
      <c r="Q569" s="40"/>
    </row>
    <row r="570" spans="1:17" s="21" customFormat="1" ht="14.25" customHeight="1">
      <c r="A570" s="295"/>
      <c r="B570" s="182" t="s">
        <v>689</v>
      </c>
      <c r="C570" s="182"/>
      <c r="D570" s="390"/>
      <c r="E570" s="3"/>
      <c r="F570" s="675"/>
      <c r="G570" s="661"/>
      <c r="H570" s="462" t="s">
        <v>1038</v>
      </c>
      <c r="I570" s="463"/>
      <c r="J570" s="464"/>
      <c r="K570" s="519"/>
      <c r="M570" s="39"/>
      <c r="O570" s="39"/>
      <c r="Q570" s="40"/>
    </row>
    <row r="571" spans="1:17" s="21" customFormat="1" ht="14.25" customHeight="1">
      <c r="A571" s="310"/>
      <c r="B571" s="57" t="s">
        <v>690</v>
      </c>
      <c r="C571" s="57" t="s">
        <v>691</v>
      </c>
      <c r="D571" s="393">
        <v>6</v>
      </c>
      <c r="E571" s="6" t="s">
        <v>632</v>
      </c>
      <c r="F571" s="677">
        <f>ROUND(I571*K571,3)</f>
        <v>320</v>
      </c>
      <c r="G571" s="646">
        <f>ROUND(D571*F571,3)</f>
        <v>1920</v>
      </c>
      <c r="H571" s="456"/>
      <c r="I571" s="468">
        <v>400</v>
      </c>
      <c r="J571" s="521" t="s">
        <v>2</v>
      </c>
      <c r="K571" s="522">
        <v>0.8</v>
      </c>
      <c r="M571" s="39"/>
      <c r="O571" s="39"/>
      <c r="Q571" s="40"/>
    </row>
    <row r="572" spans="1:17" s="21" customFormat="1" ht="14.25" customHeight="1">
      <c r="A572" s="191"/>
      <c r="B572" s="204"/>
      <c r="C572" s="247"/>
      <c r="D572" s="246"/>
      <c r="E572" s="185"/>
      <c r="F572" s="227"/>
      <c r="G572" s="648"/>
      <c r="H572" s="478"/>
      <c r="I572" s="471"/>
      <c r="J572" s="476"/>
      <c r="K572" s="473"/>
      <c r="L572" s="223"/>
      <c r="M572" s="115"/>
      <c r="N572" s="115"/>
      <c r="O572" s="39"/>
      <c r="Q572" s="40"/>
    </row>
    <row r="573" spans="1:17" s="21" customFormat="1" ht="14.25" customHeight="1">
      <c r="A573" s="45"/>
      <c r="B573" s="179"/>
      <c r="C573" s="205"/>
      <c r="D573" s="211"/>
      <c r="E573" s="6"/>
      <c r="F573" s="228" t="s">
        <v>57</v>
      </c>
      <c r="G573" s="649">
        <f>SUM(G563,G565,G567,G569,G571)</f>
        <v>4526.76</v>
      </c>
      <c r="H573" s="264"/>
      <c r="I573" s="118"/>
      <c r="J573" s="348"/>
      <c r="K573" s="18"/>
      <c r="L573" s="223"/>
      <c r="M573" s="115"/>
      <c r="N573" s="111"/>
      <c r="O573" s="39"/>
      <c r="Q573" s="40"/>
    </row>
    <row r="574" spans="1:17" s="21" customFormat="1" ht="14.25" customHeight="1">
      <c r="A574" s="191"/>
      <c r="B574" s="204"/>
      <c r="C574" s="203"/>
      <c r="D574" s="210"/>
      <c r="E574" s="3"/>
      <c r="F574" s="244"/>
      <c r="G574" s="650"/>
      <c r="H574" s="187"/>
      <c r="I574" s="385"/>
      <c r="J574" s="267"/>
      <c r="K574" s="386"/>
      <c r="L574" s="223"/>
      <c r="M574" s="115"/>
      <c r="N574" s="115"/>
      <c r="O574" s="224"/>
      <c r="Q574" s="40"/>
    </row>
    <row r="575" spans="1:17" s="21" customFormat="1" ht="14.25" customHeight="1">
      <c r="A575" s="45"/>
      <c r="B575" s="9" t="s">
        <v>85</v>
      </c>
      <c r="C575" s="205"/>
      <c r="D575" s="211"/>
      <c r="E575" s="6"/>
      <c r="F575" s="245" t="s">
        <v>86</v>
      </c>
      <c r="G575" s="520">
        <f>ROUND(G573,2-INT(LOG(ABS(G573))))</f>
        <v>4530</v>
      </c>
      <c r="H575" s="264" t="s">
        <v>1082</v>
      </c>
      <c r="I575" s="382"/>
      <c r="J575" s="265"/>
      <c r="K575" s="266"/>
      <c r="L575" s="223"/>
      <c r="M575" s="115"/>
      <c r="N575" s="115"/>
      <c r="O575" s="224"/>
      <c r="Q575" s="40"/>
    </row>
    <row r="576" spans="1:17" s="21" customFormat="1" ht="14.25" customHeight="1">
      <c r="A576" s="191"/>
      <c r="B576" s="183"/>
      <c r="C576" s="247"/>
      <c r="D576" s="246"/>
      <c r="E576" s="185"/>
      <c r="F576" s="227"/>
      <c r="G576" s="648"/>
      <c r="H576" s="187"/>
      <c r="I576" s="350"/>
      <c r="J576" s="376"/>
      <c r="K576" s="303"/>
      <c r="M576" s="39"/>
      <c r="O576" s="39"/>
      <c r="Q576" s="40"/>
    </row>
    <row r="577" spans="1:17" s="21" customFormat="1" ht="14.25" customHeight="1">
      <c r="A577" s="45"/>
      <c r="B577" s="4"/>
      <c r="C577" s="205"/>
      <c r="D577" s="211"/>
      <c r="E577" s="6"/>
      <c r="F577" s="243"/>
      <c r="G577" s="649"/>
      <c r="H577" s="50"/>
      <c r="I577" s="118"/>
      <c r="J577" s="348"/>
      <c r="K577" s="18"/>
      <c r="M577" s="39"/>
      <c r="O577" s="39"/>
      <c r="Q577" s="40"/>
    </row>
    <row r="578" spans="1:17" s="21" customFormat="1" ht="14.25" customHeight="1">
      <c r="A578" s="172"/>
      <c r="B578" s="183"/>
      <c r="C578" s="247" t="s">
        <v>933</v>
      </c>
      <c r="D578" s="246"/>
      <c r="E578" s="185"/>
      <c r="F578" s="227"/>
      <c r="G578" s="648"/>
      <c r="H578" s="187"/>
      <c r="I578" s="385"/>
      <c r="J578" s="267"/>
      <c r="K578" s="386"/>
      <c r="M578" s="39"/>
      <c r="O578" s="39"/>
      <c r="Q578" s="40"/>
    </row>
    <row r="579" spans="1:17" s="21" customFormat="1" ht="14.25" customHeight="1">
      <c r="A579" s="310" t="s">
        <v>416</v>
      </c>
      <c r="B579" s="4" t="s">
        <v>930</v>
      </c>
      <c r="C579" s="205" t="s">
        <v>1248</v>
      </c>
      <c r="D579" s="211"/>
      <c r="E579" s="6"/>
      <c r="F579" s="228"/>
      <c r="G579" s="649"/>
      <c r="H579" s="264"/>
      <c r="I579" s="382"/>
      <c r="J579" s="265"/>
      <c r="K579" s="266"/>
      <c r="M579" s="39"/>
      <c r="O579" s="39"/>
      <c r="Q579" s="40"/>
    </row>
    <row r="580" spans="1:17" s="21" customFormat="1" ht="14.25" customHeight="1">
      <c r="A580" s="241"/>
      <c r="B580" s="183"/>
      <c r="C580" s="247" t="s">
        <v>434</v>
      </c>
      <c r="D580" s="175" t="s">
        <v>1042</v>
      </c>
      <c r="E580" s="185"/>
      <c r="F580" s="222"/>
      <c r="G580" s="661"/>
      <c r="H580" s="462"/>
      <c r="I580" s="471"/>
      <c r="J580" s="472"/>
      <c r="K580" s="473"/>
      <c r="M580" s="39"/>
      <c r="O580" s="39"/>
      <c r="Q580" s="40"/>
    </row>
    <row r="581" spans="1:17" s="21" customFormat="1" ht="14.25" customHeight="1">
      <c r="A581" s="128"/>
      <c r="B581" s="4" t="s">
        <v>433</v>
      </c>
      <c r="C581" s="205" t="s">
        <v>435</v>
      </c>
      <c r="D581" s="129">
        <v>0.23100000000000001</v>
      </c>
      <c r="E581" s="6" t="s">
        <v>384</v>
      </c>
      <c r="F581" s="647">
        <f t="shared" ref="F581" si="214">ROUND((I580+I581+J580+J581)/1,3)</f>
        <v>33000</v>
      </c>
      <c r="G581" s="646">
        <f t="shared" ref="G581" si="215">ROUND(D581*F581,3)</f>
        <v>7623</v>
      </c>
      <c r="H581" s="456" t="s">
        <v>436</v>
      </c>
      <c r="I581" s="468">
        <v>33000</v>
      </c>
      <c r="J581" s="469"/>
      <c r="K581" s="470"/>
      <c r="M581" s="39"/>
      <c r="O581" s="39"/>
      <c r="Q581" s="40"/>
    </row>
    <row r="582" spans="1:17" s="21" customFormat="1" ht="14.25" customHeight="1">
      <c r="A582" s="172"/>
      <c r="B582" s="192" t="s">
        <v>687</v>
      </c>
      <c r="C582" s="192"/>
      <c r="D582" s="210"/>
      <c r="E582" s="194"/>
      <c r="F582" s="504"/>
      <c r="G582" s="661"/>
      <c r="H582" s="478"/>
      <c r="I582" s="672"/>
      <c r="J582" s="464"/>
      <c r="K582" s="499"/>
      <c r="L582" s="223"/>
      <c r="M582" s="115"/>
      <c r="N582" s="115"/>
      <c r="O582" s="39"/>
      <c r="Q582" s="40"/>
    </row>
    <row r="583" spans="1:17" s="21" customFormat="1" ht="14.25" customHeight="1">
      <c r="A583" s="86"/>
      <c r="B583" s="46" t="s">
        <v>431</v>
      </c>
      <c r="C583" s="46" t="s">
        <v>688</v>
      </c>
      <c r="D583" s="129">
        <v>4</v>
      </c>
      <c r="E583" s="48" t="s">
        <v>81</v>
      </c>
      <c r="F583" s="647">
        <f t="shared" ref="F583" si="216">ROUND((I582+I583+J582+J583)/1,3)</f>
        <v>2800</v>
      </c>
      <c r="G583" s="646">
        <f t="shared" ref="G583" si="217">ROUND(D583*F583,3)</f>
        <v>11200</v>
      </c>
      <c r="H583" s="456" t="s">
        <v>403</v>
      </c>
      <c r="I583" s="468">
        <v>2800</v>
      </c>
      <c r="J583" s="469"/>
      <c r="K583" s="475"/>
      <c r="L583" s="223"/>
      <c r="M583" s="115"/>
      <c r="N583" s="111"/>
      <c r="O583" s="39"/>
      <c r="Q583" s="40"/>
    </row>
    <row r="584" spans="1:17" s="21" customFormat="1" ht="14.25" customHeight="1">
      <c r="A584" s="295"/>
      <c r="B584" s="183"/>
      <c r="C584" s="203" t="s">
        <v>437</v>
      </c>
      <c r="D584" s="210"/>
      <c r="E584" s="3"/>
      <c r="F584" s="460"/>
      <c r="G584" s="461"/>
      <c r="H584" s="478" t="s">
        <v>484</v>
      </c>
      <c r="I584" s="463">
        <v>750</v>
      </c>
      <c r="J584" s="464"/>
      <c r="K584" s="499"/>
      <c r="L584" s="223"/>
      <c r="M584" s="115"/>
      <c r="N584" s="115"/>
      <c r="O584" s="224"/>
      <c r="Q584" s="40"/>
    </row>
    <row r="585" spans="1:17" s="21" customFormat="1" ht="14.25" customHeight="1">
      <c r="A585" s="310"/>
      <c r="B585" s="4" t="s">
        <v>438</v>
      </c>
      <c r="C585" s="179" t="s">
        <v>439</v>
      </c>
      <c r="D585" s="129">
        <v>4</v>
      </c>
      <c r="E585" s="6" t="s">
        <v>1</v>
      </c>
      <c r="F585" s="647">
        <f t="shared" ref="F585" si="218">ROUND((I584+I585+J584+J585)/2,3)</f>
        <v>725</v>
      </c>
      <c r="G585" s="646">
        <f t="shared" ref="G585" si="219">ROUND(D585*F585,3)</f>
        <v>2900</v>
      </c>
      <c r="H585" s="456" t="s">
        <v>440</v>
      </c>
      <c r="I585" s="468">
        <v>700</v>
      </c>
      <c r="J585" s="469"/>
      <c r="K585" s="475"/>
      <c r="L585" s="223"/>
      <c r="M585" s="115"/>
      <c r="N585" s="115"/>
      <c r="O585" s="224"/>
      <c r="Q585" s="40"/>
    </row>
    <row r="586" spans="1:17" s="21" customFormat="1" ht="14.25" customHeight="1">
      <c r="A586" s="295"/>
      <c r="B586" s="204"/>
      <c r="C586" s="247"/>
      <c r="D586" s="246"/>
      <c r="E586" s="185"/>
      <c r="F586" s="227"/>
      <c r="G586" s="648"/>
      <c r="H586" s="478"/>
      <c r="I586" s="471"/>
      <c r="J586" s="476"/>
      <c r="K586" s="473"/>
      <c r="M586" s="39"/>
      <c r="O586" s="39"/>
      <c r="Q586" s="40"/>
    </row>
    <row r="587" spans="1:17" s="21" customFormat="1" ht="14.25" customHeight="1">
      <c r="A587" s="310"/>
      <c r="B587" s="179"/>
      <c r="C587" s="205"/>
      <c r="D587" s="211"/>
      <c r="E587" s="6"/>
      <c r="F587" s="228" t="s">
        <v>57</v>
      </c>
      <c r="G587" s="649">
        <f>SUM(G579,G581,G583,G585)</f>
        <v>21723</v>
      </c>
      <c r="H587" s="620"/>
      <c r="I587" s="468"/>
      <c r="J587" s="474"/>
      <c r="K587" s="475"/>
      <c r="M587" s="39"/>
      <c r="O587" s="39"/>
      <c r="Q587" s="40"/>
    </row>
    <row r="588" spans="1:17" s="21" customFormat="1" ht="14.25" customHeight="1">
      <c r="A588" s="241"/>
      <c r="B588" s="204"/>
      <c r="C588" s="203"/>
      <c r="D588" s="210"/>
      <c r="E588" s="3"/>
      <c r="F588" s="244"/>
      <c r="G588" s="650"/>
      <c r="H588" s="187"/>
      <c r="I588" s="385"/>
      <c r="J588" s="267"/>
      <c r="K588" s="386"/>
      <c r="M588" s="39"/>
      <c r="O588" s="39"/>
      <c r="Q588" s="40"/>
    </row>
    <row r="589" spans="1:17" s="21" customFormat="1" ht="14.25" customHeight="1">
      <c r="A589" s="9"/>
      <c r="B589" s="9" t="s">
        <v>85</v>
      </c>
      <c r="C589" s="205"/>
      <c r="D589" s="211"/>
      <c r="E589" s="6"/>
      <c r="F589" s="245" t="s">
        <v>86</v>
      </c>
      <c r="G589" s="520">
        <f>ROUND(G587,2-INT(LOG(ABS(G587))))</f>
        <v>21700</v>
      </c>
      <c r="H589" s="264" t="s">
        <v>1082</v>
      </c>
      <c r="I589" s="382"/>
      <c r="J589" s="265"/>
      <c r="K589" s="266"/>
      <c r="M589" s="39"/>
      <c r="O589" s="39"/>
      <c r="Q589" s="40"/>
    </row>
    <row r="590" spans="1:17" s="21" customFormat="1" ht="14.25" customHeight="1">
      <c r="A590" s="172"/>
      <c r="B590" s="183"/>
      <c r="C590" s="247"/>
      <c r="D590" s="246"/>
      <c r="E590" s="185"/>
      <c r="F590" s="227"/>
      <c r="G590" s="648"/>
      <c r="H590" s="187"/>
      <c r="I590" s="350"/>
      <c r="J590" s="376"/>
      <c r="K590" s="303"/>
      <c r="M590" s="39"/>
      <c r="O590" s="39"/>
      <c r="Q590" s="40"/>
    </row>
    <row r="591" spans="1:17" s="21" customFormat="1" ht="14.25" customHeight="1">
      <c r="A591" s="310"/>
      <c r="B591" s="4"/>
      <c r="C591" s="205"/>
      <c r="D591" s="211"/>
      <c r="E591" s="6"/>
      <c r="F591" s="243"/>
      <c r="G591" s="649"/>
      <c r="H591" s="50"/>
      <c r="I591" s="118"/>
      <c r="J591" s="348"/>
      <c r="K591" s="18"/>
      <c r="M591" s="39"/>
      <c r="O591" s="39"/>
      <c r="Q591" s="40"/>
    </row>
    <row r="592" spans="1:17" s="21" customFormat="1" ht="14.25" customHeight="1">
      <c r="A592" s="172"/>
      <c r="B592" s="183"/>
      <c r="C592" s="247" t="s">
        <v>917</v>
      </c>
      <c r="D592" s="210"/>
      <c r="E592" s="3"/>
      <c r="F592" s="340"/>
      <c r="G592" s="461"/>
      <c r="H592" s="187"/>
      <c r="I592" s="276"/>
      <c r="J592" s="181"/>
      <c r="K592" s="198"/>
      <c r="M592" s="39"/>
      <c r="O592" s="39"/>
      <c r="Q592" s="40"/>
    </row>
    <row r="593" spans="1:17" s="21" customFormat="1" ht="14.25" customHeight="1">
      <c r="A593" s="310" t="s">
        <v>422</v>
      </c>
      <c r="B593" s="4" t="s">
        <v>311</v>
      </c>
      <c r="C593" s="205" t="s">
        <v>935</v>
      </c>
      <c r="D593" s="129"/>
      <c r="E593" s="6"/>
      <c r="F593" s="278"/>
      <c r="G593" s="646"/>
      <c r="H593" s="50"/>
      <c r="I593" s="118"/>
      <c r="J593" s="24"/>
      <c r="K593" s="18"/>
      <c r="M593" s="39"/>
      <c r="O593" s="39"/>
      <c r="Q593" s="40"/>
    </row>
    <row r="594" spans="1:17" s="21" customFormat="1" ht="14.25" customHeight="1">
      <c r="A594" s="389"/>
      <c r="B594" s="182"/>
      <c r="C594" s="182"/>
      <c r="D594" s="390"/>
      <c r="E594" s="3"/>
      <c r="F594" s="675"/>
      <c r="G594" s="661"/>
      <c r="H594" s="462" t="s">
        <v>1043</v>
      </c>
      <c r="I594" s="463"/>
      <c r="J594" s="464"/>
      <c r="K594" s="519"/>
      <c r="L594" s="223"/>
      <c r="M594" s="115"/>
      <c r="N594" s="115"/>
      <c r="O594" s="39"/>
      <c r="Q594" s="40"/>
    </row>
    <row r="595" spans="1:17" s="21" customFormat="1" ht="14.25" customHeight="1">
      <c r="A595" s="392"/>
      <c r="B595" s="57" t="s">
        <v>684</v>
      </c>
      <c r="C595" s="57" t="s">
        <v>312</v>
      </c>
      <c r="D595" s="393">
        <v>1</v>
      </c>
      <c r="E595" s="6" t="s">
        <v>632</v>
      </c>
      <c r="F595" s="677">
        <f>ROUND(I595*K595,3)</f>
        <v>9600</v>
      </c>
      <c r="G595" s="646">
        <f>ROUND(D595*F595,3)</f>
        <v>9600</v>
      </c>
      <c r="H595" s="456"/>
      <c r="I595" s="468">
        <v>12000</v>
      </c>
      <c r="J595" s="521" t="s">
        <v>2</v>
      </c>
      <c r="K595" s="522">
        <v>0.8</v>
      </c>
      <c r="L595" s="223"/>
      <c r="M595" s="115"/>
      <c r="N595" s="111"/>
      <c r="O595" s="39"/>
      <c r="Q595" s="40"/>
    </row>
    <row r="596" spans="1:17" s="21" customFormat="1" ht="14.25" customHeight="1">
      <c r="A596" s="99"/>
      <c r="B596" s="182" t="s">
        <v>683</v>
      </c>
      <c r="C596" s="182"/>
      <c r="D596" s="210"/>
      <c r="E596" s="3"/>
      <c r="F596" s="460"/>
      <c r="G596" s="461"/>
      <c r="H596" s="462" t="s">
        <v>1356</v>
      </c>
      <c r="I596" s="471">
        <v>10200</v>
      </c>
      <c r="J596" s="472"/>
      <c r="K596" s="499"/>
      <c r="L596" s="223"/>
      <c r="M596" s="115"/>
      <c r="N596" s="115"/>
      <c r="O596" s="224"/>
      <c r="Q596" s="40"/>
    </row>
    <row r="597" spans="1:17" s="21" customFormat="1" ht="14.25" customHeight="1">
      <c r="A597" s="45"/>
      <c r="B597" s="46" t="s">
        <v>431</v>
      </c>
      <c r="C597" s="57" t="s">
        <v>681</v>
      </c>
      <c r="D597" s="129">
        <v>1</v>
      </c>
      <c r="E597" s="6" t="s">
        <v>632</v>
      </c>
      <c r="F597" s="647">
        <f t="shared" ref="F597" si="220">ROUND((I596+I597+J596+J597)/2,3)</f>
        <v>11750</v>
      </c>
      <c r="G597" s="646">
        <f t="shared" ref="G597" si="221">ROUND(D597*F597,3)</f>
        <v>11750</v>
      </c>
      <c r="H597" s="456" t="s">
        <v>682</v>
      </c>
      <c r="I597" s="468">
        <v>13300</v>
      </c>
      <c r="J597" s="469"/>
      <c r="K597" s="475"/>
      <c r="L597" s="223"/>
      <c r="M597" s="115"/>
      <c r="N597" s="115"/>
      <c r="O597" s="224"/>
      <c r="Q597" s="40"/>
    </row>
    <row r="598" spans="1:17" s="21" customFormat="1" ht="14.25" customHeight="1">
      <c r="A598" s="191"/>
      <c r="B598" s="204"/>
      <c r="C598" s="247"/>
      <c r="D598" s="246"/>
      <c r="E598" s="185"/>
      <c r="F598" s="227"/>
      <c r="G598" s="648"/>
      <c r="H598" s="478"/>
      <c r="I598" s="471"/>
      <c r="J598" s="472"/>
      <c r="K598" s="473"/>
      <c r="M598" s="39"/>
      <c r="O598" s="39"/>
      <c r="Q598" s="40"/>
    </row>
    <row r="599" spans="1:17" s="21" customFormat="1" ht="14.25" customHeight="1">
      <c r="A599" s="45"/>
      <c r="B599" s="179"/>
      <c r="C599" s="205"/>
      <c r="D599" s="211"/>
      <c r="E599" s="6"/>
      <c r="F599" s="228" t="s">
        <v>57</v>
      </c>
      <c r="G599" s="649">
        <f>SUM(G593,G595,G597)</f>
        <v>21350</v>
      </c>
      <c r="H599" s="620"/>
      <c r="I599" s="468"/>
      <c r="J599" s="469"/>
      <c r="K599" s="475"/>
      <c r="M599" s="39"/>
      <c r="O599" s="39"/>
      <c r="Q599" s="40"/>
    </row>
    <row r="600" spans="1:17" s="21" customFormat="1" ht="14.25" customHeight="1">
      <c r="A600" s="295"/>
      <c r="B600" s="204"/>
      <c r="C600" s="203"/>
      <c r="D600" s="210"/>
      <c r="E600" s="3"/>
      <c r="F600" s="244"/>
      <c r="G600" s="650"/>
      <c r="H600" s="187"/>
      <c r="I600" s="350"/>
      <c r="J600" s="376"/>
      <c r="K600" s="303"/>
      <c r="M600" s="39"/>
      <c r="O600" s="39"/>
      <c r="Q600" s="40"/>
    </row>
    <row r="601" spans="1:17" s="21" customFormat="1" ht="14.25" customHeight="1">
      <c r="A601" s="310"/>
      <c r="B601" s="9" t="s">
        <v>85</v>
      </c>
      <c r="C601" s="205"/>
      <c r="D601" s="211"/>
      <c r="E601" s="6"/>
      <c r="F601" s="245" t="s">
        <v>86</v>
      </c>
      <c r="G601" s="520">
        <f>ROUND(G599,2-INT(LOG(ABS(G599))))</f>
        <v>21400</v>
      </c>
      <c r="H601" s="264" t="s">
        <v>405</v>
      </c>
      <c r="I601" s="118"/>
      <c r="J601" s="348"/>
      <c r="K601" s="18"/>
      <c r="M601" s="39"/>
      <c r="O601" s="39"/>
      <c r="Q601" s="40"/>
    </row>
    <row r="602" spans="1:17" s="21" customFormat="1" ht="14.25" customHeight="1">
      <c r="A602" s="236"/>
      <c r="B602" s="183"/>
      <c r="C602" s="247"/>
      <c r="D602" s="246"/>
      <c r="E602" s="185"/>
      <c r="F602" s="227"/>
      <c r="G602" s="648"/>
      <c r="H602" s="187"/>
      <c r="I602" s="276"/>
      <c r="J602" s="181"/>
      <c r="K602" s="198"/>
      <c r="M602" s="39"/>
      <c r="O602" s="39"/>
      <c r="Q602" s="40"/>
    </row>
    <row r="603" spans="1:17" s="21" customFormat="1" ht="14.25" customHeight="1">
      <c r="A603" s="128"/>
      <c r="B603" s="4"/>
      <c r="C603" s="205"/>
      <c r="D603" s="211"/>
      <c r="E603" s="6"/>
      <c r="F603" s="243"/>
      <c r="G603" s="649"/>
      <c r="H603" s="50"/>
      <c r="I603" s="118"/>
      <c r="J603" s="24"/>
      <c r="K603" s="18"/>
      <c r="M603" s="39"/>
      <c r="O603" s="39"/>
      <c r="Q603" s="40"/>
    </row>
    <row r="604" spans="1:17" s="21" customFormat="1" ht="14.25" customHeight="1">
      <c r="A604" s="172"/>
      <c r="B604" s="183"/>
      <c r="C604" s="247" t="s">
        <v>917</v>
      </c>
      <c r="D604" s="246"/>
      <c r="E604" s="185"/>
      <c r="F604" s="227"/>
      <c r="G604" s="648"/>
      <c r="H604" s="187"/>
      <c r="I604" s="350"/>
      <c r="J604" s="376"/>
      <c r="K604" s="303"/>
      <c r="M604" s="39"/>
      <c r="O604" s="39"/>
      <c r="Q604" s="40"/>
    </row>
    <row r="605" spans="1:17" s="21" customFormat="1" ht="14.25" customHeight="1">
      <c r="A605" s="310" t="s">
        <v>423</v>
      </c>
      <c r="B605" s="4" t="s">
        <v>934</v>
      </c>
      <c r="C605" s="205" t="s">
        <v>935</v>
      </c>
      <c r="D605" s="211"/>
      <c r="E605" s="6"/>
      <c r="F605" s="243"/>
      <c r="G605" s="649"/>
      <c r="H605" s="50"/>
      <c r="I605" s="118"/>
      <c r="J605" s="348"/>
      <c r="K605" s="18"/>
      <c r="M605" s="39"/>
      <c r="O605" s="39"/>
      <c r="Q605" s="40"/>
    </row>
    <row r="606" spans="1:17" s="21" customFormat="1" ht="14.25" customHeight="1">
      <c r="A606" s="172"/>
      <c r="B606" s="182"/>
      <c r="C606" s="182"/>
      <c r="D606" s="390"/>
      <c r="E606" s="3"/>
      <c r="F606" s="326"/>
      <c r="G606" s="661"/>
      <c r="H606" s="462" t="s">
        <v>1043</v>
      </c>
      <c r="I606" s="463"/>
      <c r="J606" s="464"/>
      <c r="K606" s="519"/>
      <c r="M606" s="39"/>
      <c r="O606" s="39"/>
      <c r="Q606" s="40"/>
    </row>
    <row r="607" spans="1:17" s="21" customFormat="1" ht="14.25" customHeight="1">
      <c r="A607" s="86"/>
      <c r="B607" s="57" t="s">
        <v>684</v>
      </c>
      <c r="C607" s="57" t="s">
        <v>313</v>
      </c>
      <c r="D607" s="393">
        <v>1</v>
      </c>
      <c r="E607" s="6" t="s">
        <v>632</v>
      </c>
      <c r="F607" s="677">
        <f>ROUND(I607*K607,3)</f>
        <v>27200</v>
      </c>
      <c r="G607" s="646">
        <f>ROUND(D607*F607,3)</f>
        <v>27200</v>
      </c>
      <c r="H607" s="456"/>
      <c r="I607" s="468">
        <v>34000</v>
      </c>
      <c r="J607" s="521" t="s">
        <v>2</v>
      </c>
      <c r="K607" s="522">
        <v>0.8</v>
      </c>
      <c r="M607" s="39"/>
      <c r="O607" s="39"/>
      <c r="Q607" s="40"/>
    </row>
    <row r="608" spans="1:17" s="21" customFormat="1" ht="14.25" customHeight="1">
      <c r="A608" s="191"/>
      <c r="B608" s="182" t="s">
        <v>683</v>
      </c>
      <c r="C608" s="182"/>
      <c r="D608" s="210"/>
      <c r="E608" s="3"/>
      <c r="F608" s="460"/>
      <c r="G608" s="461"/>
      <c r="H608" s="462" t="s">
        <v>1356</v>
      </c>
      <c r="I608" s="471">
        <v>10200</v>
      </c>
      <c r="J608" s="472"/>
      <c r="K608" s="499"/>
      <c r="L608" s="223"/>
      <c r="M608" s="115"/>
      <c r="N608" s="115"/>
      <c r="O608" s="224"/>
      <c r="Q608" s="40"/>
    </row>
    <row r="609" spans="1:17" s="21" customFormat="1" ht="14.25" customHeight="1">
      <c r="A609" s="45"/>
      <c r="B609" s="46" t="s">
        <v>431</v>
      </c>
      <c r="C609" s="57" t="s">
        <v>681</v>
      </c>
      <c r="D609" s="129">
        <v>1</v>
      </c>
      <c r="E609" s="6" t="s">
        <v>632</v>
      </c>
      <c r="F609" s="647">
        <f t="shared" ref="F609" si="222">ROUND((I608+I609+J608+J609)/2,3)</f>
        <v>11750</v>
      </c>
      <c r="G609" s="646">
        <f t="shared" ref="G609" si="223">ROUND(D609*F609,3)</f>
        <v>11750</v>
      </c>
      <c r="H609" s="456" t="s">
        <v>682</v>
      </c>
      <c r="I609" s="468">
        <v>13300</v>
      </c>
      <c r="J609" s="469"/>
      <c r="K609" s="475"/>
      <c r="L609" s="223"/>
      <c r="M609" s="115"/>
      <c r="N609" s="115"/>
      <c r="O609" s="224"/>
      <c r="Q609" s="40"/>
    </row>
    <row r="610" spans="1:17" s="21" customFormat="1" ht="14.25" customHeight="1">
      <c r="A610" s="172"/>
      <c r="B610" s="204"/>
      <c r="C610" s="247"/>
      <c r="D610" s="246"/>
      <c r="E610" s="185"/>
      <c r="F610" s="227"/>
      <c r="G610" s="648"/>
      <c r="H610" s="478"/>
      <c r="I610" s="471"/>
      <c r="J610" s="472"/>
      <c r="K610" s="473"/>
      <c r="M610" s="39"/>
      <c r="O610" s="39"/>
      <c r="Q610" s="40"/>
    </row>
    <row r="611" spans="1:17" s="21" customFormat="1" ht="14.25" customHeight="1">
      <c r="A611" s="310"/>
      <c r="B611" s="179"/>
      <c r="C611" s="205"/>
      <c r="D611" s="211"/>
      <c r="E611" s="6"/>
      <c r="F611" s="228" t="s">
        <v>57</v>
      </c>
      <c r="G611" s="649">
        <f>SUM(G605,G607,G609)</f>
        <v>38950</v>
      </c>
      <c r="H611" s="264"/>
      <c r="I611" s="118"/>
      <c r="J611" s="24"/>
      <c r="K611" s="18"/>
      <c r="M611" s="39"/>
      <c r="O611" s="39"/>
      <c r="Q611" s="40"/>
    </row>
    <row r="612" spans="1:17" s="21" customFormat="1" ht="14.25" customHeight="1">
      <c r="A612" s="295"/>
      <c r="B612" s="204"/>
      <c r="C612" s="203"/>
      <c r="D612" s="210"/>
      <c r="E612" s="3"/>
      <c r="F612" s="244"/>
      <c r="G612" s="650"/>
      <c r="H612" s="187"/>
      <c r="I612" s="350"/>
      <c r="J612" s="376"/>
      <c r="K612" s="303"/>
      <c r="M612" s="39"/>
      <c r="O612" s="39"/>
      <c r="Q612" s="40"/>
    </row>
    <row r="613" spans="1:17" s="21" customFormat="1" ht="14.25" customHeight="1">
      <c r="A613" s="310"/>
      <c r="B613" s="9" t="s">
        <v>85</v>
      </c>
      <c r="C613" s="205"/>
      <c r="D613" s="211"/>
      <c r="E613" s="6"/>
      <c r="F613" s="245" t="s">
        <v>86</v>
      </c>
      <c r="G613" s="520">
        <f>ROUND(G611,2-INT(LOG(ABS(G611))))</f>
        <v>39000</v>
      </c>
      <c r="H613" s="264" t="s">
        <v>405</v>
      </c>
      <c r="I613" s="118"/>
      <c r="J613" s="348"/>
      <c r="K613" s="18"/>
      <c r="M613" s="39"/>
      <c r="O613" s="39"/>
      <c r="Q613" s="40"/>
    </row>
    <row r="614" spans="1:17" s="21" customFormat="1" ht="14.25" customHeight="1">
      <c r="A614" s="191"/>
      <c r="B614" s="183"/>
      <c r="C614" s="247"/>
      <c r="D614" s="246"/>
      <c r="E614" s="185"/>
      <c r="F614" s="227"/>
      <c r="G614" s="648"/>
      <c r="H614" s="187"/>
      <c r="I614" s="276"/>
      <c r="J614" s="181"/>
      <c r="K614" s="198"/>
      <c r="M614" s="39"/>
      <c r="O614" s="39"/>
      <c r="Q614" s="40"/>
    </row>
    <row r="615" spans="1:17" s="21" customFormat="1" ht="14.25" customHeight="1">
      <c r="A615" s="45"/>
      <c r="B615" s="4"/>
      <c r="C615" s="205"/>
      <c r="D615" s="211"/>
      <c r="E615" s="6"/>
      <c r="F615" s="243"/>
      <c r="G615" s="649"/>
      <c r="H615" s="50"/>
      <c r="I615" s="118"/>
      <c r="J615" s="24"/>
      <c r="K615" s="18"/>
      <c r="M615" s="39"/>
      <c r="O615" s="39"/>
      <c r="Q615" s="40"/>
    </row>
    <row r="616" spans="1:17" s="21" customFormat="1" ht="14.25" customHeight="1">
      <c r="A616" s="172"/>
      <c r="B616" s="180"/>
      <c r="C616" s="204" t="s">
        <v>1283</v>
      </c>
      <c r="D616" s="246"/>
      <c r="E616" s="185"/>
      <c r="F616" s="227"/>
      <c r="G616" s="648"/>
      <c r="H616" s="187"/>
      <c r="I616" s="350"/>
      <c r="J616" s="376"/>
      <c r="K616" s="303"/>
      <c r="M616" s="39"/>
      <c r="O616" s="39"/>
      <c r="Q616" s="40"/>
    </row>
    <row r="617" spans="1:17" s="21" customFormat="1" ht="14.25" customHeight="1">
      <c r="A617" s="310" t="s">
        <v>424</v>
      </c>
      <c r="B617" s="272" t="s">
        <v>970</v>
      </c>
      <c r="C617" s="179" t="s">
        <v>971</v>
      </c>
      <c r="D617" s="211"/>
      <c r="E617" s="6"/>
      <c r="F617" s="243"/>
      <c r="G617" s="649"/>
      <c r="H617" s="50"/>
      <c r="I617" s="118"/>
      <c r="J617" s="348"/>
      <c r="K617" s="18"/>
      <c r="M617" s="39"/>
      <c r="O617" s="39"/>
      <c r="Q617" s="40"/>
    </row>
    <row r="618" spans="1:17" s="21" customFormat="1" ht="14.25" customHeight="1">
      <c r="A618" s="191"/>
      <c r="B618" s="192"/>
      <c r="C618" s="192"/>
      <c r="D618" s="210" t="s">
        <v>1061</v>
      </c>
      <c r="E618" s="194"/>
      <c r="F618" s="504"/>
      <c r="G618" s="661"/>
      <c r="H618" s="462" t="s">
        <v>158</v>
      </c>
      <c r="I618" s="471">
        <v>3260</v>
      </c>
      <c r="J618" s="472"/>
      <c r="K618" s="303"/>
      <c r="L618" s="223"/>
      <c r="M618" s="115"/>
      <c r="N618" s="115"/>
      <c r="O618" s="224"/>
      <c r="Q618" s="40"/>
    </row>
    <row r="619" spans="1:17" s="21" customFormat="1" ht="14.25" customHeight="1">
      <c r="A619" s="45"/>
      <c r="B619" s="46" t="s">
        <v>337</v>
      </c>
      <c r="C619" s="205" t="s">
        <v>575</v>
      </c>
      <c r="D619" s="129">
        <v>0.11765</v>
      </c>
      <c r="E619" s="48" t="s">
        <v>66</v>
      </c>
      <c r="F619" s="647">
        <f t="shared" ref="F619" si="224">ROUND((I618+I619+J618+J619)/2,3)</f>
        <v>3515</v>
      </c>
      <c r="G619" s="646">
        <f t="shared" ref="G619" si="225">ROUND(D619*F619,3)</f>
        <v>413.54</v>
      </c>
      <c r="H619" s="456" t="s">
        <v>156</v>
      </c>
      <c r="I619" s="468">
        <v>3770</v>
      </c>
      <c r="J619" s="469"/>
      <c r="K619" s="18"/>
      <c r="L619" s="223"/>
      <c r="M619" s="115"/>
      <c r="N619" s="115"/>
      <c r="O619" s="224"/>
      <c r="Q619" s="40"/>
    </row>
    <row r="620" spans="1:17" s="21" customFormat="1" ht="14.25" customHeight="1">
      <c r="A620" s="236"/>
      <c r="B620" s="192"/>
      <c r="C620" s="192"/>
      <c r="D620" s="210" t="s">
        <v>1061</v>
      </c>
      <c r="E620" s="194"/>
      <c r="F620" s="504"/>
      <c r="G620" s="661"/>
      <c r="H620" s="462" t="s">
        <v>158</v>
      </c>
      <c r="I620" s="471">
        <v>4850</v>
      </c>
      <c r="J620" s="472"/>
      <c r="K620" s="303"/>
      <c r="M620" s="39"/>
      <c r="O620" s="39"/>
      <c r="Q620" s="40"/>
    </row>
    <row r="621" spans="1:17" s="21" customFormat="1" ht="14.25" customHeight="1">
      <c r="A621" s="128"/>
      <c r="B621" s="46" t="s">
        <v>337</v>
      </c>
      <c r="C621" s="205" t="s">
        <v>565</v>
      </c>
      <c r="D621" s="129">
        <v>0.11765</v>
      </c>
      <c r="E621" s="48" t="s">
        <v>66</v>
      </c>
      <c r="F621" s="647">
        <f t="shared" ref="F621" si="226">ROUND((I620+I621+J620+J621)/2,3)</f>
        <v>5255</v>
      </c>
      <c r="G621" s="646">
        <f t="shared" ref="G621" si="227">ROUND(D621*F621,3)</f>
        <v>618.25</v>
      </c>
      <c r="H621" s="456" t="s">
        <v>156</v>
      </c>
      <c r="I621" s="468">
        <v>5660</v>
      </c>
      <c r="J621" s="469"/>
      <c r="K621" s="18"/>
      <c r="M621" s="39"/>
      <c r="O621" s="39"/>
      <c r="Q621" s="40"/>
    </row>
    <row r="622" spans="1:17" s="21" customFormat="1" ht="14.25" customHeight="1">
      <c r="A622" s="191"/>
      <c r="B622" s="183"/>
      <c r="C622" s="203" t="s">
        <v>343</v>
      </c>
      <c r="D622" s="210" t="s">
        <v>1061</v>
      </c>
      <c r="E622" s="3"/>
      <c r="F622" s="504"/>
      <c r="G622" s="661"/>
      <c r="H622" s="478" t="s">
        <v>1337</v>
      </c>
      <c r="I622" s="463">
        <v>770</v>
      </c>
      <c r="J622" s="464"/>
      <c r="K622" s="198"/>
      <c r="M622" s="39"/>
      <c r="O622" s="39"/>
      <c r="Q622" s="40"/>
    </row>
    <row r="623" spans="1:17" s="21" customFormat="1" ht="14.25" customHeight="1">
      <c r="A623" s="45"/>
      <c r="B623" s="4" t="s">
        <v>163</v>
      </c>
      <c r="C623" s="205" t="s">
        <v>344</v>
      </c>
      <c r="D623" s="129">
        <v>0.66700000000000004</v>
      </c>
      <c r="E623" s="6" t="s">
        <v>3</v>
      </c>
      <c r="F623" s="647">
        <f t="shared" ref="F623" si="228">ROUND((I622+I623+J622+J623)/2,3)</f>
        <v>790</v>
      </c>
      <c r="G623" s="646">
        <f t="shared" ref="G623" si="229">ROUND(D623*F623,3)</f>
        <v>526.92999999999995</v>
      </c>
      <c r="H623" s="500" t="s">
        <v>145</v>
      </c>
      <c r="I623" s="501">
        <v>810</v>
      </c>
      <c r="J623" s="502"/>
      <c r="K623" s="252"/>
      <c r="M623" s="39"/>
      <c r="O623" s="39"/>
      <c r="Q623" s="40"/>
    </row>
    <row r="624" spans="1:17" s="21" customFormat="1" ht="14.25" customHeight="1">
      <c r="A624" s="191"/>
      <c r="B624" s="183"/>
      <c r="C624" s="203"/>
      <c r="D624" s="210" t="s">
        <v>1061</v>
      </c>
      <c r="E624" s="3"/>
      <c r="F624" s="504"/>
      <c r="G624" s="661"/>
      <c r="H624" s="478" t="s">
        <v>1337</v>
      </c>
      <c r="I624" s="463">
        <v>350</v>
      </c>
      <c r="J624" s="464"/>
      <c r="K624" s="198"/>
      <c r="M624" s="39"/>
      <c r="O624" s="39"/>
      <c r="Q624" s="40"/>
    </row>
    <row r="625" spans="1:17" s="21" customFormat="1" ht="14.25" customHeight="1">
      <c r="A625" s="45"/>
      <c r="B625" s="4" t="s">
        <v>346</v>
      </c>
      <c r="C625" s="205" t="s">
        <v>347</v>
      </c>
      <c r="D625" s="129">
        <v>0.25</v>
      </c>
      <c r="E625" s="6" t="s">
        <v>4</v>
      </c>
      <c r="F625" s="647">
        <f t="shared" ref="F625" si="230">ROUND((I624+I625+J624+J625)/2,3)</f>
        <v>365</v>
      </c>
      <c r="G625" s="646">
        <f t="shared" ref="G625" si="231">ROUND(D625*F625,3)</f>
        <v>91.25</v>
      </c>
      <c r="H625" s="500" t="s">
        <v>145</v>
      </c>
      <c r="I625" s="501">
        <v>380</v>
      </c>
      <c r="J625" s="502"/>
      <c r="K625" s="252"/>
      <c r="M625" s="39"/>
      <c r="O625" s="39"/>
      <c r="Q625" s="40"/>
    </row>
    <row r="626" spans="1:17" s="21" customFormat="1" ht="14.25" customHeight="1">
      <c r="A626" s="191"/>
      <c r="B626" s="183"/>
      <c r="C626" s="203" t="s">
        <v>165</v>
      </c>
      <c r="D626" s="210" t="s">
        <v>1061</v>
      </c>
      <c r="E626" s="3"/>
      <c r="F626" s="504"/>
      <c r="G626" s="661"/>
      <c r="H626" s="478" t="s">
        <v>1337</v>
      </c>
      <c r="I626" s="463">
        <v>1070</v>
      </c>
      <c r="J626" s="464"/>
      <c r="K626" s="198"/>
      <c r="M626" s="39"/>
      <c r="O626" s="39"/>
      <c r="Q626" s="40"/>
    </row>
    <row r="627" spans="1:17" s="21" customFormat="1" ht="14.25" customHeight="1">
      <c r="A627" s="45"/>
      <c r="B627" s="4" t="s">
        <v>348</v>
      </c>
      <c r="C627" s="205" t="s">
        <v>166</v>
      </c>
      <c r="D627" s="129">
        <v>0.56200000000000006</v>
      </c>
      <c r="E627" s="6" t="s">
        <v>3</v>
      </c>
      <c r="F627" s="647">
        <f t="shared" ref="F627" si="232">ROUND((I626+I627+J626+J627)/2,3)</f>
        <v>1110</v>
      </c>
      <c r="G627" s="646">
        <f t="shared" ref="G627" si="233">ROUND(D627*F627,3)</f>
        <v>623.82000000000005</v>
      </c>
      <c r="H627" s="500" t="s">
        <v>145</v>
      </c>
      <c r="I627" s="501">
        <v>1150</v>
      </c>
      <c r="J627" s="502"/>
      <c r="K627" s="252"/>
      <c r="M627" s="39"/>
      <c r="O627" s="39"/>
      <c r="Q627" s="40"/>
    </row>
    <row r="628" spans="1:17" s="21" customFormat="1" ht="14.25" customHeight="1">
      <c r="A628" s="191"/>
      <c r="B628" s="183"/>
      <c r="C628" s="203" t="s">
        <v>137</v>
      </c>
      <c r="D628" s="210" t="s">
        <v>1061</v>
      </c>
      <c r="E628" s="3"/>
      <c r="F628" s="504"/>
      <c r="G628" s="661"/>
      <c r="H628" s="462" t="s">
        <v>1338</v>
      </c>
      <c r="I628" s="471">
        <v>5600</v>
      </c>
      <c r="J628" s="472"/>
      <c r="K628" s="303"/>
      <c r="M628" s="39"/>
      <c r="O628" s="39"/>
      <c r="Q628" s="40"/>
    </row>
    <row r="629" spans="1:17" s="21" customFormat="1" ht="14.25" customHeight="1">
      <c r="A629" s="45"/>
      <c r="B629" s="4" t="s">
        <v>349</v>
      </c>
      <c r="C629" s="205" t="s">
        <v>88</v>
      </c>
      <c r="D629" s="129">
        <v>3.7499999999999999E-2</v>
      </c>
      <c r="E629" s="6" t="s">
        <v>3</v>
      </c>
      <c r="F629" s="647">
        <f t="shared" ref="F629" si="234">ROUND((I628+I629+J628+J629)/2,3)</f>
        <v>5290</v>
      </c>
      <c r="G629" s="646">
        <f t="shared" ref="G629:G633" si="235">ROUND(D629*F629,3)</f>
        <v>198.38</v>
      </c>
      <c r="H629" s="456" t="s">
        <v>146</v>
      </c>
      <c r="I629" s="468">
        <v>4980</v>
      </c>
      <c r="J629" s="469"/>
      <c r="K629" s="18"/>
      <c r="M629" s="39"/>
      <c r="O629" s="39"/>
      <c r="Q629" s="40"/>
    </row>
    <row r="630" spans="1:17" s="21" customFormat="1" ht="14.25" customHeight="1">
      <c r="A630" s="191"/>
      <c r="B630" s="183" t="s">
        <v>621</v>
      </c>
      <c r="C630" s="2" t="s">
        <v>1045</v>
      </c>
      <c r="D630" s="210" t="s">
        <v>1061</v>
      </c>
      <c r="E630" s="3"/>
      <c r="F630" s="460"/>
      <c r="G630" s="651"/>
      <c r="H630" s="187" t="s">
        <v>1050</v>
      </c>
      <c r="I630" s="276"/>
      <c r="J630" s="181"/>
      <c r="K630" s="198"/>
      <c r="L630" s="223"/>
      <c r="M630" s="115"/>
      <c r="N630" s="115"/>
      <c r="O630" s="224"/>
      <c r="Q630" s="40"/>
    </row>
    <row r="631" spans="1:17" s="21" customFormat="1" ht="14.25" customHeight="1">
      <c r="A631" s="45"/>
      <c r="B631" s="4" t="s">
        <v>1044</v>
      </c>
      <c r="C631" s="5" t="s">
        <v>67</v>
      </c>
      <c r="D631" s="129">
        <v>7.4999999999999997E-3</v>
      </c>
      <c r="E631" s="6" t="s">
        <v>3</v>
      </c>
      <c r="F631" s="647">
        <f>SUM(G653)</f>
        <v>35400</v>
      </c>
      <c r="G631" s="649">
        <f t="shared" si="235"/>
        <v>265.5</v>
      </c>
      <c r="H631" s="50"/>
      <c r="I631" s="118"/>
      <c r="J631" s="24"/>
      <c r="K631" s="18"/>
      <c r="L631" s="223"/>
      <c r="M631" s="115"/>
      <c r="N631" s="115"/>
      <c r="O631" s="224"/>
      <c r="Q631" s="40"/>
    </row>
    <row r="632" spans="1:17" s="21" customFormat="1" ht="14.25" customHeight="1">
      <c r="A632" s="236"/>
      <c r="B632" s="7"/>
      <c r="C632" s="2"/>
      <c r="D632" s="210" t="s">
        <v>1061</v>
      </c>
      <c r="E632" s="3"/>
      <c r="F632" s="611"/>
      <c r="G632" s="661"/>
      <c r="H632" s="187" t="s">
        <v>1051</v>
      </c>
      <c r="I632" s="350"/>
      <c r="J632" s="376"/>
      <c r="K632" s="303"/>
      <c r="M632" s="39"/>
      <c r="O632" s="39"/>
      <c r="Q632" s="40"/>
    </row>
    <row r="633" spans="1:17" s="21" customFormat="1" ht="14.25" customHeight="1">
      <c r="A633" s="128"/>
      <c r="B633" s="4" t="s">
        <v>1062</v>
      </c>
      <c r="C633" s="5" t="s">
        <v>67</v>
      </c>
      <c r="D633" s="129">
        <v>8.813E-2</v>
      </c>
      <c r="E633" s="6" t="s">
        <v>3</v>
      </c>
      <c r="F633" s="662">
        <f>SUM(G671)</f>
        <v>56445.4</v>
      </c>
      <c r="G633" s="646">
        <f t="shared" si="235"/>
        <v>4974.53</v>
      </c>
      <c r="H633" s="50"/>
      <c r="I633" s="118"/>
      <c r="J633" s="348"/>
      <c r="K633" s="18"/>
      <c r="M633" s="39"/>
      <c r="O633" s="39"/>
      <c r="Q633" s="40"/>
    </row>
    <row r="634" spans="1:17" s="21" customFormat="1" ht="14.25" customHeight="1">
      <c r="A634" s="191"/>
      <c r="B634" s="183"/>
      <c r="C634" s="203"/>
      <c r="D634" s="210" t="s">
        <v>1061</v>
      </c>
      <c r="E634" s="3"/>
      <c r="F634" s="460"/>
      <c r="G634" s="461"/>
      <c r="H634" s="478" t="s">
        <v>1341</v>
      </c>
      <c r="I634" s="463">
        <v>8240</v>
      </c>
      <c r="J634" s="181"/>
      <c r="K634" s="198"/>
      <c r="M634" s="39"/>
      <c r="O634" s="39"/>
      <c r="Q634" s="40"/>
    </row>
    <row r="635" spans="1:17" s="21" customFormat="1" ht="14.25" customHeight="1">
      <c r="A635" s="45"/>
      <c r="B635" s="4" t="s">
        <v>372</v>
      </c>
      <c r="C635" s="205" t="s">
        <v>96</v>
      </c>
      <c r="D635" s="129">
        <v>1.175</v>
      </c>
      <c r="E635" s="6" t="s">
        <v>4</v>
      </c>
      <c r="F635" s="647">
        <f t="shared" ref="F635" si="236">ROUND((I634+I635+J634+J635)/2,3)</f>
        <v>8595</v>
      </c>
      <c r="G635" s="646">
        <f t="shared" ref="G635" si="237">ROUND(D635*F635,3)</f>
        <v>10099.129999999999</v>
      </c>
      <c r="H635" s="456" t="s">
        <v>153</v>
      </c>
      <c r="I635" s="468">
        <v>8950</v>
      </c>
      <c r="J635" s="24"/>
      <c r="K635" s="18"/>
      <c r="M635" s="39"/>
      <c r="O635" s="39"/>
      <c r="Q635" s="40"/>
    </row>
    <row r="636" spans="1:17" s="21" customFormat="1" ht="14.25" customHeight="1">
      <c r="A636" s="191"/>
      <c r="B636" s="7"/>
      <c r="C636" s="203"/>
      <c r="D636" s="210" t="s">
        <v>1061</v>
      </c>
      <c r="E636" s="3"/>
      <c r="F636" s="460"/>
      <c r="G636" s="461"/>
      <c r="H636" s="478" t="s">
        <v>1341</v>
      </c>
      <c r="I636" s="463">
        <v>370</v>
      </c>
      <c r="J636" s="181"/>
      <c r="K636" s="198"/>
      <c r="M636" s="39"/>
      <c r="O636" s="39"/>
      <c r="Q636" s="40"/>
    </row>
    <row r="637" spans="1:17" s="21" customFormat="1" ht="14.25" customHeight="1">
      <c r="A637" s="45"/>
      <c r="B637" s="4" t="s">
        <v>375</v>
      </c>
      <c r="C637" s="205" t="s">
        <v>93</v>
      </c>
      <c r="D637" s="129">
        <v>1.175</v>
      </c>
      <c r="E637" s="6" t="s">
        <v>4</v>
      </c>
      <c r="F637" s="647">
        <f t="shared" ref="F637" si="238">ROUND((I636+I637+J636+J637)/2,3)</f>
        <v>355</v>
      </c>
      <c r="G637" s="646">
        <f t="shared" ref="G637" si="239">ROUND(D637*F637,3)</f>
        <v>417.13</v>
      </c>
      <c r="H637" s="456" t="s">
        <v>153</v>
      </c>
      <c r="I637" s="468">
        <v>340</v>
      </c>
      <c r="J637" s="24"/>
      <c r="K637" s="18"/>
      <c r="M637" s="39"/>
      <c r="O637" s="39"/>
      <c r="Q637" s="40"/>
    </row>
    <row r="638" spans="1:17" s="21" customFormat="1" ht="14.25" customHeight="1">
      <c r="A638" s="191"/>
      <c r="B638" s="183" t="s">
        <v>396</v>
      </c>
      <c r="C638" s="203" t="s">
        <v>397</v>
      </c>
      <c r="D638" s="210"/>
      <c r="E638" s="3"/>
      <c r="F638" s="460"/>
      <c r="G638" s="461"/>
      <c r="H638" s="478" t="s">
        <v>449</v>
      </c>
      <c r="I638" s="463">
        <v>730</v>
      </c>
      <c r="J638" s="181"/>
      <c r="K638" s="198"/>
      <c r="M638" s="39"/>
      <c r="O638" s="39"/>
      <c r="Q638" s="40"/>
    </row>
    <row r="639" spans="1:17" s="21" customFormat="1" ht="14.25" customHeight="1">
      <c r="A639" s="45"/>
      <c r="B639" s="4" t="s">
        <v>398</v>
      </c>
      <c r="C639" s="205" t="s">
        <v>99</v>
      </c>
      <c r="D639" s="129">
        <v>1</v>
      </c>
      <c r="E639" s="6" t="s">
        <v>1</v>
      </c>
      <c r="F639" s="647">
        <f t="shared" ref="F639" si="240">ROUND((I638+I639+J638+J639)/2,3)</f>
        <v>765</v>
      </c>
      <c r="G639" s="646">
        <f t="shared" ref="G639" si="241">ROUND(D639*F639,3)</f>
        <v>765</v>
      </c>
      <c r="H639" s="456" t="s">
        <v>399</v>
      </c>
      <c r="I639" s="468">
        <v>800</v>
      </c>
      <c r="J639" s="24"/>
      <c r="K639" s="18"/>
      <c r="M639" s="39"/>
      <c r="O639" s="39"/>
      <c r="Q639" s="40"/>
    </row>
    <row r="640" spans="1:17" s="21" customFormat="1" ht="14.25" customHeight="1">
      <c r="A640" s="295"/>
      <c r="B640" s="204"/>
      <c r="C640" s="203"/>
      <c r="D640" s="210"/>
      <c r="E640" s="3"/>
      <c r="F640" s="227"/>
      <c r="G640" s="653"/>
      <c r="H640" s="187"/>
      <c r="I640" s="276"/>
      <c r="J640" s="181"/>
      <c r="K640" s="198"/>
      <c r="L640" s="223"/>
      <c r="M640" s="115"/>
      <c r="N640" s="115"/>
      <c r="O640" s="39"/>
      <c r="Q640" s="40"/>
    </row>
    <row r="641" spans="1:17" s="21" customFormat="1" ht="14.25" customHeight="1">
      <c r="A641" s="310"/>
      <c r="B641" s="179"/>
      <c r="C641" s="205"/>
      <c r="D641" s="211"/>
      <c r="E641" s="6"/>
      <c r="F641" s="228" t="s">
        <v>57</v>
      </c>
      <c r="G641" s="653">
        <f>SUM(G617,G619,G621,G623,G625,G627,G629,G631,G633,G635,G637,G639)</f>
        <v>18993.46</v>
      </c>
      <c r="H641" s="264"/>
      <c r="I641" s="382"/>
      <c r="J641" s="265"/>
      <c r="K641" s="266"/>
      <c r="L641" s="223"/>
      <c r="M641" s="115"/>
      <c r="N641" s="111"/>
      <c r="O641" s="39"/>
      <c r="Q641" s="40"/>
    </row>
    <row r="642" spans="1:17" s="21" customFormat="1" ht="14.25" customHeight="1">
      <c r="A642" s="191"/>
      <c r="B642" s="204"/>
      <c r="C642" s="203"/>
      <c r="D642" s="210"/>
      <c r="E642" s="3"/>
      <c r="F642" s="244"/>
      <c r="G642" s="650"/>
      <c r="H642" s="187"/>
      <c r="I642" s="373"/>
      <c r="J642" s="181"/>
      <c r="K642" s="198"/>
      <c r="L642" s="223"/>
      <c r="M642" s="115"/>
      <c r="N642" s="115"/>
      <c r="O642" s="224"/>
      <c r="Q642" s="40"/>
    </row>
    <row r="643" spans="1:17" s="21" customFormat="1" ht="14.25" customHeight="1">
      <c r="A643" s="45"/>
      <c r="B643" s="9" t="s">
        <v>85</v>
      </c>
      <c r="C643" s="205"/>
      <c r="D643" s="211"/>
      <c r="E643" s="6"/>
      <c r="F643" s="245" t="s">
        <v>86</v>
      </c>
      <c r="G643" s="520">
        <f>ROUND(G641,2-INT(LOG(ABS(G641))))</f>
        <v>19000</v>
      </c>
      <c r="H643" s="264" t="s">
        <v>400</v>
      </c>
      <c r="I643" s="118"/>
      <c r="J643" s="24"/>
      <c r="K643" s="18"/>
      <c r="L643" s="223"/>
      <c r="M643" s="115"/>
      <c r="N643" s="115"/>
      <c r="O643" s="224"/>
      <c r="Q643" s="40"/>
    </row>
    <row r="644" spans="1:17" s="21" customFormat="1" ht="14.25" customHeight="1">
      <c r="A644" s="191"/>
      <c r="B644" s="183"/>
      <c r="C644" s="254"/>
      <c r="D644" s="234"/>
      <c r="E644" s="3"/>
      <c r="F644" s="227"/>
      <c r="G644" s="680"/>
      <c r="H644" s="187"/>
      <c r="I644" s="350"/>
      <c r="J644" s="376"/>
      <c r="K644" s="303"/>
      <c r="M644" s="39"/>
      <c r="O644" s="39"/>
      <c r="Q644" s="40"/>
    </row>
    <row r="645" spans="1:17" s="21" customFormat="1" ht="14.25" customHeight="1">
      <c r="A645" s="45"/>
      <c r="B645" s="7"/>
      <c r="C645" s="5"/>
      <c r="D645" s="235"/>
      <c r="E645" s="6"/>
      <c r="F645" s="228"/>
      <c r="G645" s="681"/>
      <c r="H645" s="264"/>
      <c r="I645" s="118"/>
      <c r="J645" s="348"/>
      <c r="K645" s="18"/>
      <c r="M645" s="39"/>
      <c r="O645" s="39"/>
      <c r="Q645" s="40"/>
    </row>
    <row r="646" spans="1:17" s="21" customFormat="1" ht="14.25" customHeight="1">
      <c r="A646" s="172"/>
      <c r="B646" s="183" t="s">
        <v>621</v>
      </c>
      <c r="C646" s="2" t="s">
        <v>1045</v>
      </c>
      <c r="D646" s="246"/>
      <c r="E646" s="185"/>
      <c r="F646" s="227"/>
      <c r="G646" s="648"/>
      <c r="H646" s="187"/>
      <c r="I646" s="385"/>
      <c r="J646" s="267"/>
      <c r="K646" s="386"/>
      <c r="M646" s="39"/>
      <c r="O646" s="39"/>
      <c r="Q646" s="40"/>
    </row>
    <row r="647" spans="1:17" s="21" customFormat="1" ht="14.25" customHeight="1">
      <c r="A647" s="310" t="s">
        <v>426</v>
      </c>
      <c r="B647" s="4" t="s">
        <v>1046</v>
      </c>
      <c r="C647" s="5" t="s">
        <v>67</v>
      </c>
      <c r="D647" s="211"/>
      <c r="E647" s="6"/>
      <c r="F647" s="228"/>
      <c r="G647" s="649"/>
      <c r="H647" s="264"/>
      <c r="I647" s="382"/>
      <c r="J647" s="265"/>
      <c r="K647" s="266"/>
      <c r="M647" s="39"/>
      <c r="O647" s="39"/>
      <c r="Q647" s="40"/>
    </row>
    <row r="648" spans="1:17" s="21" customFormat="1" ht="14.25" customHeight="1">
      <c r="A648" s="241"/>
      <c r="B648" s="183"/>
      <c r="C648" s="247" t="s">
        <v>142</v>
      </c>
      <c r="D648" s="246"/>
      <c r="E648" s="185"/>
      <c r="F648" s="222"/>
      <c r="G648" s="505"/>
      <c r="H648" s="462" t="s">
        <v>352</v>
      </c>
      <c r="I648" s="471">
        <v>25600</v>
      </c>
      <c r="J648" s="472"/>
      <c r="K648" s="303"/>
      <c r="M648" s="39"/>
      <c r="O648" s="39"/>
      <c r="Q648" s="40"/>
    </row>
    <row r="649" spans="1:17" s="21" customFormat="1" ht="14.25" customHeight="1">
      <c r="A649" s="128"/>
      <c r="B649" s="4" t="s">
        <v>65</v>
      </c>
      <c r="C649" s="205" t="s">
        <v>401</v>
      </c>
      <c r="D649" s="129">
        <v>1</v>
      </c>
      <c r="E649" s="6" t="s">
        <v>3</v>
      </c>
      <c r="F649" s="647">
        <f t="shared" ref="F649" si="242">ROUND((I648+I649+J648+J649)/2,3)</f>
        <v>25600</v>
      </c>
      <c r="G649" s="646">
        <f t="shared" ref="G649" si="243">ROUND(D649*F649,3)</f>
        <v>25600</v>
      </c>
      <c r="H649" s="456" t="s">
        <v>353</v>
      </c>
      <c r="I649" s="468">
        <v>25600</v>
      </c>
      <c r="J649" s="469"/>
      <c r="K649" s="162"/>
      <c r="M649" s="39"/>
      <c r="O649" s="39"/>
      <c r="Q649" s="40"/>
    </row>
    <row r="650" spans="1:17" s="21" customFormat="1" ht="14.25" customHeight="1">
      <c r="A650" s="191"/>
      <c r="B650" s="7"/>
      <c r="C650" s="203" t="s">
        <v>354</v>
      </c>
      <c r="D650" s="175"/>
      <c r="E650" s="185"/>
      <c r="F650" s="611"/>
      <c r="G650" s="669"/>
      <c r="H650" s="478" t="s">
        <v>1049</v>
      </c>
      <c r="I650" s="463">
        <v>9800</v>
      </c>
      <c r="J650" s="472"/>
      <c r="K650" s="406"/>
      <c r="L650" s="223"/>
      <c r="M650" s="115"/>
      <c r="N650" s="115"/>
      <c r="O650" s="39"/>
      <c r="Q650" s="40"/>
    </row>
    <row r="651" spans="1:17" s="21" customFormat="1" ht="14.25" customHeight="1">
      <c r="A651" s="45"/>
      <c r="B651" s="4" t="s">
        <v>355</v>
      </c>
      <c r="C651" s="205" t="s">
        <v>566</v>
      </c>
      <c r="D651" s="129">
        <v>1</v>
      </c>
      <c r="E651" s="6" t="s">
        <v>3</v>
      </c>
      <c r="F651" s="645">
        <f t="shared" ref="F651" si="244">ROUND((I650+I651+J650+J651)/1,3)</f>
        <v>9800</v>
      </c>
      <c r="G651" s="646">
        <f t="shared" ref="G651" si="245">ROUND(D651*F651,3)</f>
        <v>9800</v>
      </c>
      <c r="H651" s="456"/>
      <c r="I651" s="468"/>
      <c r="J651" s="458"/>
      <c r="K651" s="16"/>
      <c r="L651" s="223"/>
      <c r="M651" s="115"/>
      <c r="N651" s="111"/>
      <c r="O651" s="39"/>
      <c r="Q651" s="40"/>
    </row>
    <row r="652" spans="1:17" s="21" customFormat="1" ht="14.25" customHeight="1">
      <c r="A652" s="295"/>
      <c r="B652" s="204"/>
      <c r="C652" s="203"/>
      <c r="D652" s="210"/>
      <c r="E652" s="3"/>
      <c r="F652" s="227"/>
      <c r="G652" s="653"/>
      <c r="H652" s="187"/>
      <c r="I652" s="385"/>
      <c r="J652" s="267"/>
      <c r="K652" s="386"/>
      <c r="L652" s="223"/>
      <c r="M652" s="115"/>
      <c r="N652" s="115"/>
      <c r="O652" s="224"/>
      <c r="Q652" s="40"/>
    </row>
    <row r="653" spans="1:17" s="21" customFormat="1" ht="14.25" customHeight="1">
      <c r="A653" s="310"/>
      <c r="B653" s="9" t="s">
        <v>85</v>
      </c>
      <c r="C653" s="205"/>
      <c r="D653" s="211"/>
      <c r="E653" s="6"/>
      <c r="F653" s="228" t="s">
        <v>57</v>
      </c>
      <c r="G653" s="653">
        <f>SUM(G647,G649,G651)</f>
        <v>35400</v>
      </c>
      <c r="H653" s="264" t="s">
        <v>87</v>
      </c>
      <c r="I653" s="382"/>
      <c r="J653" s="265"/>
      <c r="K653" s="266"/>
      <c r="L653" s="223"/>
      <c r="M653" s="115"/>
      <c r="N653" s="115"/>
      <c r="O653" s="224"/>
      <c r="Q653" s="40"/>
    </row>
    <row r="654" spans="1:17" s="21" customFormat="1" ht="14.25" customHeight="1">
      <c r="A654" s="191"/>
      <c r="B654" s="183"/>
      <c r="C654" s="203"/>
      <c r="D654" s="210"/>
      <c r="E654" s="3"/>
      <c r="F654" s="244"/>
      <c r="G654" s="650"/>
      <c r="H654" s="187"/>
      <c r="I654" s="385"/>
      <c r="J654" s="267"/>
      <c r="K654" s="386"/>
      <c r="M654" s="39"/>
      <c r="O654" s="39"/>
      <c r="Q654" s="40"/>
    </row>
    <row r="655" spans="1:17" s="21" customFormat="1" ht="14.25" customHeight="1">
      <c r="A655" s="45"/>
      <c r="B655" s="4"/>
      <c r="C655" s="205"/>
      <c r="D655" s="211"/>
      <c r="E655" s="6"/>
      <c r="F655" s="245"/>
      <c r="G655" s="520"/>
      <c r="H655" s="264"/>
      <c r="I655" s="382"/>
      <c r="J655" s="265"/>
      <c r="K655" s="266"/>
      <c r="M655" s="39"/>
      <c r="O655" s="39"/>
      <c r="Q655" s="40"/>
    </row>
    <row r="656" spans="1:17" s="21" customFormat="1" ht="14.25" customHeight="1">
      <c r="A656" s="172"/>
      <c r="B656" s="7"/>
      <c r="C656" s="203"/>
      <c r="D656" s="175"/>
      <c r="E656" s="3"/>
      <c r="F656" s="340"/>
      <c r="G656" s="461"/>
      <c r="H656" s="212"/>
      <c r="I656" s="119"/>
      <c r="J656" s="28"/>
      <c r="K656" s="317"/>
      <c r="M656" s="39"/>
      <c r="O656" s="39"/>
      <c r="Q656" s="40"/>
    </row>
    <row r="657" spans="1:17" s="21" customFormat="1" ht="14.25" customHeight="1">
      <c r="A657" s="310" t="s">
        <v>427</v>
      </c>
      <c r="B657" s="4" t="s">
        <v>1063</v>
      </c>
      <c r="C657" s="5" t="s">
        <v>67</v>
      </c>
      <c r="D657" s="129"/>
      <c r="E657" s="6"/>
      <c r="F657" s="278"/>
      <c r="G657" s="646"/>
      <c r="H657" s="50"/>
      <c r="I657" s="118"/>
      <c r="J657" s="24"/>
      <c r="K657" s="18"/>
      <c r="M657" s="39"/>
      <c r="O657" s="39"/>
      <c r="Q657" s="40"/>
    </row>
    <row r="658" spans="1:17" s="21" customFormat="1" ht="14.25" customHeight="1">
      <c r="A658" s="172"/>
      <c r="B658" s="183"/>
      <c r="C658" s="203" t="s">
        <v>138</v>
      </c>
      <c r="D658" s="175" t="s">
        <v>567</v>
      </c>
      <c r="E658" s="3"/>
      <c r="F658" s="504"/>
      <c r="G658" s="661"/>
      <c r="H658" s="462" t="s">
        <v>149</v>
      </c>
      <c r="I658" s="471">
        <v>123000</v>
      </c>
      <c r="J658" s="376"/>
      <c r="K658" s="303"/>
      <c r="M658" s="39"/>
      <c r="O658" s="39"/>
      <c r="Q658" s="40"/>
    </row>
    <row r="659" spans="1:17" s="21" customFormat="1" ht="14.25" customHeight="1">
      <c r="A659" s="310"/>
      <c r="B659" s="4" t="s">
        <v>568</v>
      </c>
      <c r="C659" s="205" t="s">
        <v>1052</v>
      </c>
      <c r="D659" s="129">
        <v>3.1199999999999999E-2</v>
      </c>
      <c r="E659" s="6" t="s">
        <v>0</v>
      </c>
      <c r="F659" s="647">
        <f t="shared" ref="F659" si="246">ROUND((I658+I659+J658+J659)/2,3)</f>
        <v>118500</v>
      </c>
      <c r="G659" s="646">
        <f t="shared" ref="G659" si="247">ROUND(D659*F659,3)</f>
        <v>3697.2</v>
      </c>
      <c r="H659" s="456" t="s">
        <v>150</v>
      </c>
      <c r="I659" s="468">
        <v>114000</v>
      </c>
      <c r="J659" s="348"/>
      <c r="K659" s="18"/>
      <c r="M659" s="39"/>
      <c r="O659" s="39"/>
      <c r="Q659" s="40"/>
    </row>
    <row r="660" spans="1:17" s="21" customFormat="1" ht="14.25" customHeight="1">
      <c r="A660" s="236"/>
      <c r="B660" s="183"/>
      <c r="C660" s="203" t="s">
        <v>138</v>
      </c>
      <c r="D660" s="175" t="s">
        <v>569</v>
      </c>
      <c r="E660" s="3"/>
      <c r="F660" s="504"/>
      <c r="G660" s="661"/>
      <c r="H660" s="462" t="s">
        <v>149</v>
      </c>
      <c r="I660" s="506">
        <v>121000</v>
      </c>
      <c r="J660" s="267"/>
      <c r="K660" s="386"/>
      <c r="M660" s="39"/>
      <c r="O660" s="39"/>
      <c r="Q660" s="40"/>
    </row>
    <row r="661" spans="1:17" s="21" customFormat="1" ht="14.25" customHeight="1">
      <c r="A661" s="170"/>
      <c r="B661" s="4" t="s">
        <v>568</v>
      </c>
      <c r="C661" s="205" t="s">
        <v>1053</v>
      </c>
      <c r="D661" s="129">
        <v>2.0799999999999999E-2</v>
      </c>
      <c r="E661" s="6" t="s">
        <v>0</v>
      </c>
      <c r="F661" s="647">
        <f t="shared" ref="F661" si="248">ROUND((I660+I661+J660+J661)/2,3)</f>
        <v>116500</v>
      </c>
      <c r="G661" s="646">
        <f t="shared" ref="G661" si="249">ROUND(D661*F661,3)</f>
        <v>2423.1999999999998</v>
      </c>
      <c r="H661" s="456" t="s">
        <v>150</v>
      </c>
      <c r="I661" s="468">
        <v>112000</v>
      </c>
      <c r="J661" s="265"/>
      <c r="K661" s="266"/>
      <c r="M661" s="39"/>
      <c r="O661" s="39"/>
      <c r="Q661" s="40"/>
    </row>
    <row r="662" spans="1:17" s="21" customFormat="1" ht="14.25" customHeight="1">
      <c r="A662" s="172"/>
      <c r="B662" s="183"/>
      <c r="C662" s="203"/>
      <c r="D662" s="175"/>
      <c r="E662" s="3"/>
      <c r="F662" s="504"/>
      <c r="G662" s="661"/>
      <c r="H662" s="478" t="s">
        <v>1339</v>
      </c>
      <c r="I662" s="463">
        <v>162000</v>
      </c>
      <c r="J662" s="267"/>
      <c r="K662" s="386"/>
      <c r="M662" s="39"/>
      <c r="O662" s="39"/>
      <c r="Q662" s="40"/>
    </row>
    <row r="663" spans="1:17" s="21" customFormat="1" ht="14.25" customHeight="1">
      <c r="A663" s="310"/>
      <c r="B663" s="4" t="s">
        <v>361</v>
      </c>
      <c r="C663" s="205" t="s">
        <v>1054</v>
      </c>
      <c r="D663" s="129">
        <v>0.05</v>
      </c>
      <c r="E663" s="6" t="s">
        <v>0</v>
      </c>
      <c r="F663" s="647">
        <f t="shared" ref="F663" si="250">ROUND((I662+I663+J662+J663)/2,3)</f>
        <v>154000</v>
      </c>
      <c r="G663" s="646">
        <f t="shared" ref="G663" si="251">ROUND(D663*F663,3)</f>
        <v>7700</v>
      </c>
      <c r="H663" s="456" t="s">
        <v>362</v>
      </c>
      <c r="I663" s="468">
        <v>146000</v>
      </c>
      <c r="J663" s="265"/>
      <c r="K663" s="266"/>
      <c r="M663" s="39"/>
      <c r="O663" s="39"/>
      <c r="Q663" s="40"/>
    </row>
    <row r="664" spans="1:17" s="21" customFormat="1" ht="14.25" customHeight="1">
      <c r="A664" s="295"/>
      <c r="B664" s="183"/>
      <c r="C664" s="203"/>
      <c r="D664" s="175"/>
      <c r="E664" s="3"/>
      <c r="F664" s="504"/>
      <c r="G664" s="661"/>
      <c r="H664" s="478" t="s">
        <v>1340</v>
      </c>
      <c r="I664" s="463">
        <v>6500</v>
      </c>
      <c r="J664" s="219"/>
      <c r="K664" s="384"/>
      <c r="L664" s="223"/>
      <c r="M664" s="115"/>
      <c r="N664" s="115"/>
      <c r="O664" s="39"/>
      <c r="Q664" s="40"/>
    </row>
    <row r="665" spans="1:17" s="21" customFormat="1" ht="14.25" customHeight="1">
      <c r="A665" s="310"/>
      <c r="B665" s="4" t="s">
        <v>365</v>
      </c>
      <c r="C665" s="205" t="s">
        <v>93</v>
      </c>
      <c r="D665" s="129">
        <v>0.05</v>
      </c>
      <c r="E665" s="6" t="s">
        <v>0</v>
      </c>
      <c r="F665" s="647">
        <f t="shared" ref="F665" si="252">ROUND((I664+I665+J664+J665)/2,3)</f>
        <v>6500</v>
      </c>
      <c r="G665" s="646">
        <f t="shared" ref="G665" si="253">ROUND(D665*F665,3)</f>
        <v>325</v>
      </c>
      <c r="H665" s="500" t="s">
        <v>151</v>
      </c>
      <c r="I665" s="501">
        <v>6500</v>
      </c>
      <c r="J665" s="219"/>
      <c r="K665" s="384"/>
      <c r="L665" s="223"/>
      <c r="M665" s="115"/>
      <c r="N665" s="111"/>
      <c r="O665" s="39"/>
      <c r="Q665" s="40"/>
    </row>
    <row r="666" spans="1:17" s="21" customFormat="1" ht="14.25" customHeight="1">
      <c r="A666" s="295"/>
      <c r="B666" s="183"/>
      <c r="C666" s="203" t="s">
        <v>172</v>
      </c>
      <c r="D666" s="246"/>
      <c r="E666" s="185"/>
      <c r="F666" s="504"/>
      <c r="G666" s="505"/>
      <c r="H666" s="462" t="s">
        <v>352</v>
      </c>
      <c r="I666" s="471">
        <v>26100</v>
      </c>
      <c r="J666" s="181"/>
      <c r="K666" s="198"/>
      <c r="L666" s="223"/>
      <c r="M666" s="115"/>
      <c r="N666" s="115"/>
      <c r="O666" s="224"/>
      <c r="Q666" s="40"/>
    </row>
    <row r="667" spans="1:17" s="21" customFormat="1" ht="14.25" customHeight="1">
      <c r="A667" s="310"/>
      <c r="B667" s="4" t="s">
        <v>65</v>
      </c>
      <c r="C667" s="205" t="s">
        <v>401</v>
      </c>
      <c r="D667" s="129">
        <v>1</v>
      </c>
      <c r="E667" s="6" t="s">
        <v>3</v>
      </c>
      <c r="F667" s="647">
        <f t="shared" ref="F667" si="254">ROUND((I666+I667+J666+J667)/2,3)</f>
        <v>26100</v>
      </c>
      <c r="G667" s="646">
        <f t="shared" ref="G667" si="255">ROUND(D667*F667,3)</f>
        <v>26100</v>
      </c>
      <c r="H667" s="456" t="s">
        <v>353</v>
      </c>
      <c r="I667" s="468">
        <v>26100</v>
      </c>
      <c r="J667" s="265"/>
      <c r="K667" s="266"/>
      <c r="L667" s="223"/>
      <c r="M667" s="115"/>
      <c r="N667" s="115"/>
      <c r="O667" s="224"/>
      <c r="Q667" s="40"/>
    </row>
    <row r="668" spans="1:17" s="21" customFormat="1" ht="14.25" customHeight="1">
      <c r="A668" s="295"/>
      <c r="B668" s="7"/>
      <c r="C668" s="203" t="s">
        <v>1055</v>
      </c>
      <c r="D668" s="175"/>
      <c r="E668" s="185"/>
      <c r="F668" s="611"/>
      <c r="G668" s="669"/>
      <c r="H668" s="478" t="s">
        <v>1049</v>
      </c>
      <c r="I668" s="463">
        <v>16200</v>
      </c>
      <c r="J668" s="181"/>
      <c r="K668" s="198"/>
      <c r="M668" s="39"/>
      <c r="O668" s="39"/>
      <c r="Q668" s="40"/>
    </row>
    <row r="669" spans="1:17" s="21" customFormat="1" ht="14.25" customHeight="1">
      <c r="A669" s="349"/>
      <c r="B669" s="4" t="s">
        <v>355</v>
      </c>
      <c r="C669" s="205" t="s">
        <v>570</v>
      </c>
      <c r="D669" s="129">
        <v>1</v>
      </c>
      <c r="E669" s="6" t="s">
        <v>3</v>
      </c>
      <c r="F669" s="645">
        <f t="shared" ref="F669" si="256">ROUND((I668+I669+J668+J669)/1,3)</f>
        <v>16200</v>
      </c>
      <c r="G669" s="646">
        <f t="shared" ref="G669" si="257">ROUND(D669*F669,3)</f>
        <v>16200</v>
      </c>
      <c r="H669" s="50"/>
      <c r="I669" s="118"/>
      <c r="J669" s="24"/>
      <c r="K669" s="18"/>
      <c r="M669" s="39"/>
      <c r="O669" s="39"/>
      <c r="Q669" s="40"/>
    </row>
    <row r="670" spans="1:17" s="21" customFormat="1" ht="14.25" customHeight="1">
      <c r="A670" s="334"/>
      <c r="B670" s="204"/>
      <c r="C670" s="203"/>
      <c r="D670" s="210"/>
      <c r="E670" s="3"/>
      <c r="F670" s="227"/>
      <c r="G670" s="653"/>
      <c r="H670" s="187"/>
      <c r="I670" s="385"/>
      <c r="J670" s="267"/>
      <c r="K670" s="386"/>
      <c r="M670" s="39"/>
      <c r="O670" s="39"/>
      <c r="Q670" s="40"/>
    </row>
    <row r="671" spans="1:17" s="21" customFormat="1" ht="14.25" customHeight="1">
      <c r="A671" s="310"/>
      <c r="B671" s="9" t="s">
        <v>85</v>
      </c>
      <c r="C671" s="205"/>
      <c r="D671" s="211"/>
      <c r="E671" s="6"/>
      <c r="F671" s="228" t="s">
        <v>57</v>
      </c>
      <c r="G671" s="653">
        <f>SUM(G659,G661,G663,G665,G667,G669)</f>
        <v>56445.4</v>
      </c>
      <c r="H671" s="264" t="s">
        <v>87</v>
      </c>
      <c r="I671" s="382"/>
      <c r="J671" s="265"/>
      <c r="K671" s="266"/>
      <c r="M671" s="39"/>
      <c r="O671" s="39"/>
      <c r="Q671" s="40"/>
    </row>
    <row r="672" spans="1:17" s="21" customFormat="1" ht="14.25" customHeight="1">
      <c r="A672" s="172"/>
      <c r="B672" s="183"/>
      <c r="C672" s="203"/>
      <c r="D672" s="210"/>
      <c r="E672" s="3"/>
      <c r="F672" s="244"/>
      <c r="G672" s="650"/>
      <c r="H672" s="187"/>
      <c r="I672" s="385"/>
      <c r="J672" s="267"/>
      <c r="K672" s="386"/>
      <c r="M672" s="39"/>
      <c r="O672" s="39"/>
      <c r="Q672" s="40"/>
    </row>
    <row r="673" spans="1:17" s="21" customFormat="1" ht="14.25" customHeight="1">
      <c r="A673" s="310"/>
      <c r="B673" s="4"/>
      <c r="C673" s="205"/>
      <c r="D673" s="211"/>
      <c r="E673" s="6"/>
      <c r="F673" s="245"/>
      <c r="G673" s="520"/>
      <c r="H673" s="264"/>
      <c r="I673" s="382"/>
      <c r="J673" s="265"/>
      <c r="K673" s="266"/>
      <c r="M673" s="39"/>
      <c r="O673" s="39"/>
      <c r="Q673" s="40"/>
    </row>
    <row r="674" spans="1:17" s="21" customFormat="1" ht="14.25" customHeight="1">
      <c r="A674" s="172"/>
      <c r="B674" s="408"/>
      <c r="C674" s="410" t="s">
        <v>977</v>
      </c>
      <c r="D674" s="210"/>
      <c r="E674" s="3"/>
      <c r="F674" s="329"/>
      <c r="G674" s="651"/>
      <c r="H674" s="217"/>
      <c r="I674" s="352"/>
      <c r="J674" s="287"/>
      <c r="K674" s="288"/>
      <c r="M674" s="39"/>
      <c r="O674" s="39"/>
      <c r="Q674" s="40"/>
    </row>
    <row r="675" spans="1:17" s="21" customFormat="1" ht="14.25" customHeight="1">
      <c r="A675" s="310" t="s">
        <v>428</v>
      </c>
      <c r="B675" s="408" t="s">
        <v>978</v>
      </c>
      <c r="C675" s="179" t="s">
        <v>979</v>
      </c>
      <c r="D675" s="211"/>
      <c r="E675" s="6"/>
      <c r="F675" s="331"/>
      <c r="G675" s="649"/>
      <c r="H675" s="50"/>
      <c r="I675" s="125"/>
      <c r="J675" s="27"/>
      <c r="K675" s="164"/>
      <c r="M675" s="39"/>
      <c r="O675" s="39"/>
      <c r="Q675" s="40"/>
    </row>
    <row r="676" spans="1:17" s="21" customFormat="1" ht="14.25" customHeight="1">
      <c r="A676" s="295"/>
      <c r="B676" s="183"/>
      <c r="C676" s="203" t="s">
        <v>1056</v>
      </c>
      <c r="D676" s="210" t="s">
        <v>1236</v>
      </c>
      <c r="E676" s="3"/>
      <c r="F676" s="222"/>
      <c r="G676" s="661"/>
      <c r="H676" s="478" t="s">
        <v>1357</v>
      </c>
      <c r="I676" s="463">
        <v>4100</v>
      </c>
      <c r="J676" s="181"/>
      <c r="K676" s="198"/>
      <c r="L676" s="223"/>
      <c r="M676" s="115"/>
      <c r="N676" s="115"/>
      <c r="O676" s="39"/>
      <c r="Q676" s="40"/>
    </row>
    <row r="677" spans="1:17" s="21" customFormat="1" ht="14.25" customHeight="1">
      <c r="A677" s="310"/>
      <c r="B677" s="4" t="s">
        <v>1057</v>
      </c>
      <c r="C677" s="205" t="s">
        <v>1058</v>
      </c>
      <c r="D677" s="129">
        <v>11.925000000000001</v>
      </c>
      <c r="E677" s="6" t="s">
        <v>4</v>
      </c>
      <c r="F677" s="647">
        <f t="shared" ref="F677" si="258">ROUND((I676+I677+J676+J677)/1,3)</f>
        <v>4100</v>
      </c>
      <c r="G677" s="646">
        <f t="shared" ref="G677" si="259">ROUND(D677*F677,3)</f>
        <v>48892.5</v>
      </c>
      <c r="H677" s="50"/>
      <c r="I677" s="118"/>
      <c r="J677" s="24"/>
      <c r="K677" s="18"/>
      <c r="L677" s="223"/>
      <c r="M677" s="115"/>
      <c r="N677" s="111"/>
      <c r="O677" s="39"/>
      <c r="Q677" s="40"/>
    </row>
    <row r="678" spans="1:17" s="21" customFormat="1" ht="14.25" customHeight="1">
      <c r="A678" s="191"/>
      <c r="B678" s="204"/>
      <c r="C678" s="247"/>
      <c r="D678" s="246"/>
      <c r="E678" s="185"/>
      <c r="F678" s="227"/>
      <c r="G678" s="648"/>
      <c r="H678" s="187"/>
      <c r="I678" s="350"/>
      <c r="J678" s="188"/>
      <c r="K678" s="303"/>
      <c r="L678" s="223"/>
      <c r="M678" s="115"/>
      <c r="N678" s="115"/>
      <c r="O678" s="224"/>
      <c r="Q678" s="40"/>
    </row>
    <row r="679" spans="1:17" s="21" customFormat="1" ht="14.25" customHeight="1">
      <c r="A679" s="45"/>
      <c r="B679" s="179"/>
      <c r="C679" s="205"/>
      <c r="D679" s="211"/>
      <c r="E679" s="6"/>
      <c r="F679" s="228" t="s">
        <v>57</v>
      </c>
      <c r="G679" s="649">
        <f>SUM(G673,G675,G677)</f>
        <v>48892.5</v>
      </c>
      <c r="H679" s="264"/>
      <c r="I679" s="118"/>
      <c r="J679" s="24"/>
      <c r="K679" s="18"/>
      <c r="L679" s="223"/>
      <c r="M679" s="115"/>
      <c r="N679" s="115"/>
      <c r="O679" s="224"/>
      <c r="Q679" s="40"/>
    </row>
    <row r="680" spans="1:17" s="21" customFormat="1" ht="14.25" customHeight="1">
      <c r="A680" s="191"/>
      <c r="B680" s="204"/>
      <c r="C680" s="203"/>
      <c r="D680" s="210"/>
      <c r="E680" s="3"/>
      <c r="F680" s="244"/>
      <c r="G680" s="650"/>
      <c r="H680" s="187"/>
      <c r="I680" s="350"/>
      <c r="J680" s="376"/>
      <c r="K680" s="303"/>
      <c r="M680" s="39"/>
      <c r="O680" s="39"/>
      <c r="Q680" s="40"/>
    </row>
    <row r="681" spans="1:17" s="21" customFormat="1" ht="14.25" customHeight="1">
      <c r="A681" s="45"/>
      <c r="B681" s="9" t="s">
        <v>85</v>
      </c>
      <c r="C681" s="205"/>
      <c r="D681" s="211"/>
      <c r="E681" s="6"/>
      <c r="F681" s="245" t="s">
        <v>86</v>
      </c>
      <c r="G681" s="520">
        <f>ROUND(G679,2-INT(LOG(ABS(G679))))</f>
        <v>48900</v>
      </c>
      <c r="H681" s="264" t="s">
        <v>405</v>
      </c>
      <c r="I681" s="118"/>
      <c r="J681" s="348"/>
      <c r="K681" s="18"/>
      <c r="M681" s="39"/>
      <c r="O681" s="39"/>
      <c r="Q681" s="40"/>
    </row>
    <row r="682" spans="1:17" s="21" customFormat="1" ht="14.25" customHeight="1">
      <c r="A682" s="172"/>
      <c r="B682" s="183"/>
      <c r="C682" s="247"/>
      <c r="D682" s="246"/>
      <c r="E682" s="185"/>
      <c r="F682" s="227"/>
      <c r="G682" s="648"/>
      <c r="H682" s="187"/>
      <c r="I682" s="276"/>
      <c r="J682" s="181"/>
      <c r="K682" s="198"/>
      <c r="M682" s="39"/>
      <c r="O682" s="39"/>
      <c r="Q682" s="40"/>
    </row>
    <row r="683" spans="1:17" s="21" customFormat="1" ht="14.25" customHeight="1">
      <c r="A683" s="310"/>
      <c r="B683" s="4"/>
      <c r="C683" s="205"/>
      <c r="D683" s="211"/>
      <c r="E683" s="6"/>
      <c r="F683" s="243"/>
      <c r="G683" s="649"/>
      <c r="H683" s="50"/>
      <c r="I683" s="118"/>
      <c r="J683" s="24"/>
      <c r="K683" s="18"/>
      <c r="M683" s="39"/>
      <c r="O683" s="39"/>
      <c r="Q683" s="40"/>
    </row>
    <row r="684" spans="1:17" s="21" customFormat="1" ht="14.25" customHeight="1">
      <c r="A684" s="172"/>
      <c r="B684" s="1"/>
      <c r="C684" s="203" t="s">
        <v>332</v>
      </c>
      <c r="D684" s="246"/>
      <c r="E684" s="185"/>
      <c r="F684" s="227"/>
      <c r="G684" s="648"/>
      <c r="H684" s="187"/>
      <c r="I684" s="385"/>
      <c r="J684" s="267"/>
      <c r="K684" s="386"/>
      <c r="M684" s="302"/>
      <c r="O684" s="39"/>
      <c r="Q684" s="40"/>
    </row>
    <row r="685" spans="1:17" s="21" customFormat="1" ht="14.25" customHeight="1">
      <c r="A685" s="310" t="s">
        <v>452</v>
      </c>
      <c r="B685" s="4" t="s">
        <v>331</v>
      </c>
      <c r="C685" s="179" t="s">
        <v>977</v>
      </c>
      <c r="D685" s="211"/>
      <c r="E685" s="6"/>
      <c r="F685" s="228"/>
      <c r="G685" s="649"/>
      <c r="H685" s="264"/>
      <c r="I685" s="382"/>
      <c r="J685" s="265"/>
      <c r="K685" s="266"/>
      <c r="M685" s="302"/>
      <c r="O685" s="39"/>
      <c r="Q685" s="40"/>
    </row>
    <row r="686" spans="1:17" s="21" customFormat="1" ht="14.25" customHeight="1">
      <c r="A686" s="172"/>
      <c r="B686" s="183"/>
      <c r="C686" s="203"/>
      <c r="D686" s="175" t="s">
        <v>1237</v>
      </c>
      <c r="E686" s="3"/>
      <c r="F686" s="222"/>
      <c r="G686" s="461"/>
      <c r="H686" s="478" t="s">
        <v>1358</v>
      </c>
      <c r="I686" s="463">
        <v>6620</v>
      </c>
      <c r="J686" s="181"/>
      <c r="K686" s="198"/>
      <c r="L686" s="319"/>
      <c r="M686" s="319"/>
      <c r="O686" s="39"/>
      <c r="Q686" s="40"/>
    </row>
    <row r="687" spans="1:17" s="21" customFormat="1" ht="14.25" customHeight="1">
      <c r="A687" s="86"/>
      <c r="B687" s="4" t="s">
        <v>586</v>
      </c>
      <c r="C687" s="205" t="s">
        <v>587</v>
      </c>
      <c r="D687" s="129">
        <v>0.3</v>
      </c>
      <c r="E687" s="6" t="s">
        <v>1</v>
      </c>
      <c r="F687" s="647">
        <f t="shared" ref="F687" si="260">ROUND((I686+I687+J686+J687)/1,3)</f>
        <v>6620</v>
      </c>
      <c r="G687" s="646">
        <f t="shared" ref="G687" si="261">ROUND(D687*F687,3)</f>
        <v>1986</v>
      </c>
      <c r="H687" s="50"/>
      <c r="I687" s="118"/>
      <c r="J687" s="24"/>
      <c r="K687" s="18"/>
      <c r="L687" s="319"/>
      <c r="M687" s="319"/>
      <c r="O687" s="39"/>
      <c r="Q687" s="40"/>
    </row>
    <row r="688" spans="1:17" s="21" customFormat="1" ht="14.25" customHeight="1">
      <c r="A688" s="191"/>
      <c r="B688" s="204"/>
      <c r="C688" s="247"/>
      <c r="D688" s="246"/>
      <c r="E688" s="185"/>
      <c r="F688" s="227"/>
      <c r="G688" s="648"/>
      <c r="H688" s="187"/>
      <c r="I688" s="350"/>
      <c r="J688" s="188"/>
      <c r="K688" s="303"/>
      <c r="M688" s="302"/>
      <c r="O688" s="224"/>
      <c r="Q688" s="40"/>
    </row>
    <row r="689" spans="1:17" s="21" customFormat="1" ht="14.25" customHeight="1">
      <c r="A689" s="45"/>
      <c r="B689" s="179"/>
      <c r="C689" s="205"/>
      <c r="D689" s="211"/>
      <c r="E689" s="6"/>
      <c r="F689" s="228" t="s">
        <v>57</v>
      </c>
      <c r="G689" s="649">
        <f>SUM(G683,G685,G687)</f>
        <v>1986</v>
      </c>
      <c r="H689" s="264"/>
      <c r="I689" s="118"/>
      <c r="J689" s="24"/>
      <c r="K689" s="18"/>
      <c r="M689" s="302"/>
      <c r="O689" s="224"/>
      <c r="Q689" s="40"/>
    </row>
    <row r="690" spans="1:17" s="21" customFormat="1" ht="14.25" customHeight="1">
      <c r="A690" s="295"/>
      <c r="B690" s="204"/>
      <c r="C690" s="203"/>
      <c r="D690" s="210"/>
      <c r="E690" s="3"/>
      <c r="F690" s="244"/>
      <c r="G690" s="650"/>
      <c r="H690" s="187"/>
      <c r="I690" s="350"/>
      <c r="J690" s="376"/>
      <c r="K690" s="303"/>
      <c r="M690" s="302"/>
      <c r="O690" s="39"/>
      <c r="Q690" s="40"/>
    </row>
    <row r="691" spans="1:17" s="21" customFormat="1" ht="14.25" customHeight="1">
      <c r="A691" s="310"/>
      <c r="B691" s="9" t="s">
        <v>85</v>
      </c>
      <c r="C691" s="205"/>
      <c r="D691" s="211"/>
      <c r="E691" s="6"/>
      <c r="F691" s="245" t="s">
        <v>86</v>
      </c>
      <c r="G691" s="520">
        <f>ROUND(G689,2-INT(LOG(ABS(G689))))</f>
        <v>1990</v>
      </c>
      <c r="H691" s="264" t="s">
        <v>400</v>
      </c>
      <c r="I691" s="118"/>
      <c r="J691" s="348"/>
      <c r="K691" s="18"/>
      <c r="M691" s="302"/>
      <c r="O691" s="39"/>
      <c r="Q691" s="40"/>
    </row>
    <row r="692" spans="1:17" s="21" customFormat="1" ht="14.25" customHeight="1">
      <c r="A692" s="275"/>
      <c r="B692" s="183"/>
      <c r="C692" s="247"/>
      <c r="D692" s="246"/>
      <c r="E692" s="185"/>
      <c r="F692" s="227"/>
      <c r="G692" s="648"/>
      <c r="H692" s="187"/>
      <c r="I692" s="276"/>
      <c r="J692" s="181"/>
      <c r="K692" s="198"/>
      <c r="L692" s="319"/>
      <c r="M692" s="319"/>
      <c r="O692" s="39"/>
      <c r="Q692" s="40"/>
    </row>
    <row r="693" spans="1:17" s="21" customFormat="1" ht="14.25" customHeight="1">
      <c r="A693" s="9"/>
      <c r="B693" s="4"/>
      <c r="C693" s="205"/>
      <c r="D693" s="211"/>
      <c r="E693" s="6"/>
      <c r="F693" s="243"/>
      <c r="G693" s="649"/>
      <c r="H693" s="50"/>
      <c r="I693" s="118"/>
      <c r="J693" s="24"/>
      <c r="K693" s="18"/>
      <c r="L693" s="319"/>
      <c r="M693" s="319"/>
      <c r="O693" s="39"/>
      <c r="Q693" s="40"/>
    </row>
    <row r="694" spans="1:17" s="21" customFormat="1" ht="14.25" customHeight="1">
      <c r="A694" s="172"/>
      <c r="B694" s="1"/>
      <c r="C694" s="203" t="s">
        <v>333</v>
      </c>
      <c r="D694" s="246"/>
      <c r="E694" s="185"/>
      <c r="F694" s="227"/>
      <c r="G694" s="648"/>
      <c r="H694" s="187"/>
      <c r="I694" s="350"/>
      <c r="J694" s="376"/>
      <c r="K694" s="303"/>
      <c r="M694" s="302"/>
      <c r="O694" s="39"/>
      <c r="Q694" s="40"/>
    </row>
    <row r="695" spans="1:17" s="21" customFormat="1" ht="14.25" customHeight="1">
      <c r="A695" s="310" t="s">
        <v>453</v>
      </c>
      <c r="B695" s="4" t="s">
        <v>331</v>
      </c>
      <c r="C695" s="179" t="s">
        <v>977</v>
      </c>
      <c r="D695" s="211"/>
      <c r="E695" s="6"/>
      <c r="F695" s="243"/>
      <c r="G695" s="649"/>
      <c r="H695" s="50"/>
      <c r="I695" s="118"/>
      <c r="J695" s="348"/>
      <c r="K695" s="18"/>
      <c r="M695" s="302"/>
      <c r="O695" s="39"/>
      <c r="Q695" s="40"/>
    </row>
    <row r="696" spans="1:17" s="21" customFormat="1" ht="14.25" customHeight="1">
      <c r="A696" s="236"/>
      <c r="B696" s="183"/>
      <c r="C696" s="203"/>
      <c r="D696" s="175" t="s">
        <v>1237</v>
      </c>
      <c r="E696" s="3"/>
      <c r="F696" s="340"/>
      <c r="G696" s="461"/>
      <c r="H696" s="478" t="s">
        <v>1358</v>
      </c>
      <c r="I696" s="463">
        <v>5050</v>
      </c>
      <c r="J696" s="181"/>
      <c r="K696" s="198"/>
      <c r="M696" s="302"/>
      <c r="O696" s="39"/>
      <c r="Q696" s="40"/>
    </row>
    <row r="697" spans="1:17" s="21" customFormat="1" ht="14.25" customHeight="1">
      <c r="A697" s="128"/>
      <c r="B697" s="4" t="s">
        <v>586</v>
      </c>
      <c r="C697" s="205" t="s">
        <v>589</v>
      </c>
      <c r="D697" s="129">
        <v>0.3</v>
      </c>
      <c r="E697" s="6" t="s">
        <v>1</v>
      </c>
      <c r="F697" s="647">
        <f t="shared" ref="F697" si="262">ROUND((I696+I697+J696+J697)/2,3)</f>
        <v>5415</v>
      </c>
      <c r="G697" s="646">
        <f t="shared" ref="G697" si="263">ROUND(D697*F697,3)</f>
        <v>1624.5</v>
      </c>
      <c r="H697" s="456" t="s">
        <v>588</v>
      </c>
      <c r="I697" s="468">
        <v>5780</v>
      </c>
      <c r="J697" s="24"/>
      <c r="K697" s="18"/>
      <c r="M697" s="302"/>
      <c r="O697" s="39"/>
      <c r="Q697" s="40"/>
    </row>
    <row r="698" spans="1:17" s="21" customFormat="1" ht="14.25" customHeight="1">
      <c r="A698" s="241"/>
      <c r="B698" s="204"/>
      <c r="C698" s="247"/>
      <c r="D698" s="246"/>
      <c r="E698" s="185"/>
      <c r="F698" s="227"/>
      <c r="G698" s="648"/>
      <c r="H698" s="478"/>
      <c r="I698" s="471"/>
      <c r="J698" s="188"/>
      <c r="K698" s="303"/>
      <c r="M698" s="302"/>
      <c r="O698" s="224"/>
      <c r="Q698" s="40"/>
    </row>
    <row r="699" spans="1:17" s="21" customFormat="1" ht="14.25" customHeight="1">
      <c r="A699" s="128"/>
      <c r="B699" s="179"/>
      <c r="C699" s="205"/>
      <c r="D699" s="211"/>
      <c r="E699" s="6"/>
      <c r="F699" s="228" t="s">
        <v>57</v>
      </c>
      <c r="G699" s="649">
        <f>SUM(G693,G695,G697)</f>
        <v>1624.5</v>
      </c>
      <c r="H699" s="264"/>
      <c r="I699" s="118"/>
      <c r="J699" s="24"/>
      <c r="K699" s="18"/>
      <c r="M699" s="302"/>
      <c r="O699" s="224"/>
      <c r="Q699" s="40"/>
    </row>
    <row r="700" spans="1:17" s="21" customFormat="1" ht="14.25" customHeight="1">
      <c r="A700" s="172"/>
      <c r="B700" s="204"/>
      <c r="C700" s="203"/>
      <c r="D700" s="210"/>
      <c r="E700" s="3"/>
      <c r="F700" s="244"/>
      <c r="G700" s="650"/>
      <c r="H700" s="187"/>
      <c r="I700" s="350"/>
      <c r="J700" s="376"/>
      <c r="K700" s="303"/>
      <c r="M700" s="39"/>
      <c r="O700" s="39"/>
      <c r="Q700" s="40"/>
    </row>
    <row r="701" spans="1:17" s="21" customFormat="1" ht="14.25" customHeight="1">
      <c r="A701" s="86"/>
      <c r="B701" s="9" t="s">
        <v>85</v>
      </c>
      <c r="C701" s="205"/>
      <c r="D701" s="211"/>
      <c r="E701" s="6"/>
      <c r="F701" s="245" t="s">
        <v>86</v>
      </c>
      <c r="G701" s="520">
        <f>ROUND(G699,2-INT(LOG(ABS(G699))))</f>
        <v>1620</v>
      </c>
      <c r="H701" s="264" t="s">
        <v>400</v>
      </c>
      <c r="I701" s="118"/>
      <c r="J701" s="348"/>
      <c r="K701" s="18"/>
      <c r="M701" s="39"/>
      <c r="O701" s="39"/>
      <c r="Q701" s="40"/>
    </row>
    <row r="702" spans="1:17" s="21" customFormat="1" ht="14.25" customHeight="1">
      <c r="A702" s="295"/>
      <c r="B702" s="204"/>
      <c r="C702" s="247"/>
      <c r="D702" s="175"/>
      <c r="E702" s="3"/>
      <c r="F702" s="329"/>
      <c r="G702" s="651"/>
      <c r="H702" s="221"/>
      <c r="I702" s="119"/>
      <c r="J702" s="28"/>
      <c r="K702" s="380"/>
      <c r="M702" s="39"/>
      <c r="O702" s="39"/>
      <c r="Q702" s="40"/>
    </row>
    <row r="703" spans="1:17" s="21" customFormat="1" ht="14.25" customHeight="1">
      <c r="A703" s="310"/>
      <c r="B703" s="179"/>
      <c r="C703" s="205"/>
      <c r="D703" s="129"/>
      <c r="E703" s="6"/>
      <c r="F703" s="331"/>
      <c r="G703" s="649"/>
      <c r="H703" s="50"/>
      <c r="I703" s="118"/>
      <c r="J703" s="378"/>
      <c r="K703" s="381"/>
      <c r="M703" s="39"/>
      <c r="O703" s="39"/>
      <c r="Q703" s="40"/>
    </row>
    <row r="704" spans="1:17" s="21" customFormat="1" ht="14.25" customHeight="1">
      <c r="A704" s="172"/>
      <c r="B704" s="1"/>
      <c r="C704" s="203" t="s">
        <v>334</v>
      </c>
      <c r="D704" s="175"/>
      <c r="E704" s="3"/>
      <c r="F704" s="340"/>
      <c r="G704" s="461"/>
      <c r="H704" s="187"/>
      <c r="I704" s="276"/>
      <c r="J704" s="181"/>
      <c r="K704" s="198"/>
      <c r="M704" s="39"/>
      <c r="O704" s="39"/>
      <c r="Q704" s="40"/>
    </row>
    <row r="705" spans="1:17" s="21" customFormat="1" ht="14.25" customHeight="1">
      <c r="A705" s="310" t="s">
        <v>454</v>
      </c>
      <c r="B705" s="4" t="s">
        <v>331</v>
      </c>
      <c r="C705" s="179" t="s">
        <v>977</v>
      </c>
      <c r="D705" s="129"/>
      <c r="E705" s="6"/>
      <c r="F705" s="278"/>
      <c r="G705" s="646"/>
      <c r="H705" s="50"/>
      <c r="I705" s="118"/>
      <c r="J705" s="24"/>
      <c r="K705" s="18"/>
      <c r="M705" s="39"/>
      <c r="O705" s="39"/>
      <c r="Q705" s="40"/>
    </row>
    <row r="706" spans="1:17" s="21" customFormat="1" ht="14.25" customHeight="1">
      <c r="A706" s="295"/>
      <c r="B706" s="183"/>
      <c r="C706" s="203"/>
      <c r="D706" s="175" t="s">
        <v>1237</v>
      </c>
      <c r="E706" s="3"/>
      <c r="F706" s="340"/>
      <c r="G706" s="461"/>
      <c r="H706" s="478" t="s">
        <v>1358</v>
      </c>
      <c r="I706" s="463">
        <v>3490</v>
      </c>
      <c r="J706" s="181"/>
      <c r="K706" s="198"/>
      <c r="M706" s="39"/>
      <c r="O706" s="39"/>
      <c r="Q706" s="40"/>
    </row>
    <row r="707" spans="1:17" s="21" customFormat="1" ht="14.25" customHeight="1">
      <c r="A707" s="86"/>
      <c r="B707" s="4" t="s">
        <v>586</v>
      </c>
      <c r="C707" s="205" t="s">
        <v>590</v>
      </c>
      <c r="D707" s="129">
        <v>0.3</v>
      </c>
      <c r="E707" s="6" t="s">
        <v>1</v>
      </c>
      <c r="F707" s="647">
        <f t="shared" ref="F707" si="264">ROUND((I706+I707+J706+J707)/2,3)</f>
        <v>3740</v>
      </c>
      <c r="G707" s="646">
        <f t="shared" ref="G707" si="265">ROUND(D707*F707,3)</f>
        <v>1122</v>
      </c>
      <c r="H707" s="456" t="s">
        <v>588</v>
      </c>
      <c r="I707" s="468">
        <v>3990</v>
      </c>
      <c r="J707" s="24"/>
      <c r="K707" s="18"/>
      <c r="M707" s="39"/>
      <c r="O707" s="39"/>
      <c r="Q707" s="40"/>
    </row>
    <row r="708" spans="1:17" s="21" customFormat="1" ht="14.25" customHeight="1">
      <c r="A708" s="172"/>
      <c r="B708" s="204"/>
      <c r="C708" s="247"/>
      <c r="D708" s="246"/>
      <c r="E708" s="185"/>
      <c r="F708" s="227"/>
      <c r="G708" s="648"/>
      <c r="H708" s="187"/>
      <c r="I708" s="350"/>
      <c r="J708" s="267"/>
      <c r="K708" s="386"/>
      <c r="L708" s="223"/>
      <c r="M708" s="115"/>
      <c r="N708" s="115"/>
      <c r="O708" s="39"/>
      <c r="Q708" s="40"/>
    </row>
    <row r="709" spans="1:17" s="21" customFormat="1" ht="14.25" customHeight="1">
      <c r="A709" s="86"/>
      <c r="B709" s="179"/>
      <c r="C709" s="205"/>
      <c r="D709" s="211"/>
      <c r="E709" s="6"/>
      <c r="F709" s="228" t="s">
        <v>57</v>
      </c>
      <c r="G709" s="649">
        <f>SUM(G703,G705,G707)</f>
        <v>1122</v>
      </c>
      <c r="H709" s="264"/>
      <c r="I709" s="118"/>
      <c r="J709" s="265"/>
      <c r="K709" s="266"/>
      <c r="L709" s="223"/>
      <c r="M709" s="115"/>
      <c r="N709" s="111"/>
      <c r="O709" s="39"/>
      <c r="Q709" s="40"/>
    </row>
    <row r="710" spans="1:17" s="21" customFormat="1" ht="14.25" customHeight="1">
      <c r="A710" s="295"/>
      <c r="B710" s="204"/>
      <c r="C710" s="203"/>
      <c r="D710" s="210"/>
      <c r="E710" s="3"/>
      <c r="F710" s="244"/>
      <c r="G710" s="650"/>
      <c r="H710" s="187"/>
      <c r="I710" s="350"/>
      <c r="J710" s="267"/>
      <c r="K710" s="386"/>
      <c r="L710" s="223"/>
      <c r="M710" s="115"/>
      <c r="N710" s="115"/>
      <c r="O710" s="224"/>
      <c r="Q710" s="40"/>
    </row>
    <row r="711" spans="1:17" s="21" customFormat="1" ht="14.25" customHeight="1">
      <c r="A711" s="349"/>
      <c r="B711" s="9" t="s">
        <v>85</v>
      </c>
      <c r="C711" s="205"/>
      <c r="D711" s="211"/>
      <c r="E711" s="6"/>
      <c r="F711" s="245" t="s">
        <v>86</v>
      </c>
      <c r="G711" s="520">
        <f>ROUND(G709,2-INT(LOG(ABS(G709))))</f>
        <v>1120</v>
      </c>
      <c r="H711" s="264" t="s">
        <v>400</v>
      </c>
      <c r="I711" s="118"/>
      <c r="J711" s="265"/>
      <c r="K711" s="266"/>
      <c r="L711" s="223"/>
      <c r="M711" s="115"/>
      <c r="N711" s="115"/>
      <c r="O711" s="224"/>
      <c r="Q711" s="40"/>
    </row>
    <row r="712" spans="1:17" s="21" customFormat="1" ht="14.25" customHeight="1">
      <c r="A712" s="295"/>
      <c r="B712" s="204"/>
      <c r="C712" s="247"/>
      <c r="D712" s="175"/>
      <c r="E712" s="3"/>
      <c r="F712" s="329"/>
      <c r="G712" s="651"/>
      <c r="H712" s="221"/>
      <c r="I712" s="119"/>
      <c r="J712" s="267"/>
      <c r="K712" s="386"/>
      <c r="M712" s="39"/>
      <c r="O712" s="39"/>
      <c r="Q712" s="40"/>
    </row>
    <row r="713" spans="1:17" s="21" customFormat="1" ht="14.25" customHeight="1">
      <c r="A713" s="310"/>
      <c r="B713" s="179"/>
      <c r="C713" s="205"/>
      <c r="D713" s="129"/>
      <c r="E713" s="6"/>
      <c r="F713" s="331"/>
      <c r="G713" s="649"/>
      <c r="H713" s="50"/>
      <c r="I713" s="118"/>
      <c r="J713" s="265"/>
      <c r="K713" s="266"/>
      <c r="M713" s="39"/>
      <c r="O713" s="39"/>
      <c r="Q713" s="40"/>
    </row>
    <row r="714" spans="1:17" s="21" customFormat="1" ht="14.25" customHeight="1">
      <c r="A714" s="172"/>
      <c r="B714" s="59"/>
      <c r="C714" s="204" t="s">
        <v>1283</v>
      </c>
      <c r="D714" s="175"/>
      <c r="E714" s="3"/>
      <c r="F714" s="222"/>
      <c r="G714" s="661"/>
      <c r="H714" s="187"/>
      <c r="I714" s="276"/>
      <c r="J714" s="181"/>
      <c r="K714" s="198"/>
      <c r="M714" s="39"/>
      <c r="O714" s="39"/>
      <c r="Q714" s="40"/>
    </row>
    <row r="715" spans="1:17" s="21" customFormat="1" ht="14.25" customHeight="1">
      <c r="A715" s="310" t="s">
        <v>457</v>
      </c>
      <c r="B715" s="46" t="s">
        <v>336</v>
      </c>
      <c r="C715" s="179" t="s">
        <v>975</v>
      </c>
      <c r="D715" s="129"/>
      <c r="E715" s="6"/>
      <c r="F715" s="240"/>
      <c r="G715" s="646"/>
      <c r="H715" s="50"/>
      <c r="I715" s="118"/>
      <c r="J715" s="24"/>
      <c r="K715" s="18"/>
      <c r="M715" s="39"/>
      <c r="O715" s="39"/>
      <c r="Q715" s="40"/>
    </row>
    <row r="716" spans="1:17" s="21" customFormat="1" ht="14.25" customHeight="1">
      <c r="A716" s="241"/>
      <c r="B716" s="192"/>
      <c r="C716" s="192"/>
      <c r="D716" s="210"/>
      <c r="E716" s="194"/>
      <c r="F716" s="222"/>
      <c r="G716" s="661"/>
      <c r="H716" s="462" t="s">
        <v>158</v>
      </c>
      <c r="I716" s="471">
        <v>4850</v>
      </c>
      <c r="J716" s="188"/>
      <c r="K716" s="303"/>
      <c r="M716" s="39"/>
      <c r="O716" s="39"/>
      <c r="Q716" s="40"/>
    </row>
    <row r="717" spans="1:17" s="21" customFormat="1" ht="14.25" customHeight="1">
      <c r="A717" s="128"/>
      <c r="B717" s="46" t="s">
        <v>337</v>
      </c>
      <c r="C717" s="205" t="s">
        <v>565</v>
      </c>
      <c r="D717" s="129">
        <v>4</v>
      </c>
      <c r="E717" s="48" t="s">
        <v>66</v>
      </c>
      <c r="F717" s="647">
        <f t="shared" ref="F717" si="266">ROUND((I716+I717+J716+J717)/2,3)</f>
        <v>5255</v>
      </c>
      <c r="G717" s="646">
        <f t="shared" ref="G717" si="267">ROUND(D717*F717,3)</f>
        <v>21020</v>
      </c>
      <c r="H717" s="456" t="s">
        <v>156</v>
      </c>
      <c r="I717" s="468">
        <v>5660</v>
      </c>
      <c r="J717" s="24"/>
      <c r="K717" s="18"/>
      <c r="M717" s="39"/>
      <c r="O717" s="39"/>
      <c r="Q717" s="40"/>
    </row>
    <row r="718" spans="1:17" s="21" customFormat="1" ht="14.25" customHeight="1">
      <c r="A718" s="172"/>
      <c r="B718" s="183"/>
      <c r="C718" s="203"/>
      <c r="D718" s="210" t="s">
        <v>1061</v>
      </c>
      <c r="E718" s="3"/>
      <c r="F718" s="504"/>
      <c r="G718" s="661"/>
      <c r="H718" s="478" t="s">
        <v>1337</v>
      </c>
      <c r="I718" s="463">
        <v>770</v>
      </c>
      <c r="J718" s="181"/>
      <c r="K718" s="198"/>
      <c r="L718" s="223"/>
      <c r="M718" s="39"/>
      <c r="N718" s="115"/>
      <c r="O718" s="39"/>
      <c r="Q718" s="40"/>
    </row>
    <row r="719" spans="1:17" s="21" customFormat="1" ht="14.25" customHeight="1">
      <c r="A719" s="86"/>
      <c r="B719" s="4" t="s">
        <v>163</v>
      </c>
      <c r="C719" s="205"/>
      <c r="D719" s="129">
        <v>3.4520400000000002</v>
      </c>
      <c r="E719" s="6" t="s">
        <v>3</v>
      </c>
      <c r="F719" s="647">
        <f t="shared" ref="F719" si="268">ROUND((I718+I719+J718+J719)/2,3)</f>
        <v>790</v>
      </c>
      <c r="G719" s="646">
        <f t="shared" ref="G719" si="269">ROUND(D719*F719,3)</f>
        <v>2727.11</v>
      </c>
      <c r="H719" s="500" t="s">
        <v>145</v>
      </c>
      <c r="I719" s="501">
        <v>810</v>
      </c>
      <c r="J719" s="251"/>
      <c r="K719" s="252"/>
      <c r="L719" s="223"/>
      <c r="M719" s="39"/>
      <c r="N719" s="111"/>
      <c r="O719" s="39"/>
      <c r="Q719" s="40"/>
    </row>
    <row r="720" spans="1:17" s="21" customFormat="1" ht="14.25" customHeight="1">
      <c r="A720" s="191"/>
      <c r="B720" s="183"/>
      <c r="C720" s="203"/>
      <c r="D720" s="210" t="s">
        <v>1061</v>
      </c>
      <c r="E720" s="3"/>
      <c r="F720" s="504"/>
      <c r="G720" s="661"/>
      <c r="H720" s="478" t="s">
        <v>1337</v>
      </c>
      <c r="I720" s="463">
        <v>350</v>
      </c>
      <c r="J720" s="181"/>
      <c r="K720" s="198"/>
      <c r="L720" s="223"/>
      <c r="M720" s="39"/>
      <c r="N720" s="115"/>
      <c r="O720" s="224"/>
      <c r="Q720" s="40"/>
    </row>
    <row r="721" spans="1:17" s="21" customFormat="1" ht="14.25" customHeight="1">
      <c r="A721" s="45"/>
      <c r="B721" s="4" t="s">
        <v>346</v>
      </c>
      <c r="C721" s="205"/>
      <c r="D721" s="129">
        <v>1.8648</v>
      </c>
      <c r="E721" s="6" t="s">
        <v>4</v>
      </c>
      <c r="F721" s="647">
        <f t="shared" ref="F721" si="270">ROUND((I720+I721+J720+J721)/2,3)</f>
        <v>365</v>
      </c>
      <c r="G721" s="646">
        <f t="shared" ref="G721" si="271">ROUND(D721*F721,3)</f>
        <v>680.65</v>
      </c>
      <c r="H721" s="500" t="s">
        <v>145</v>
      </c>
      <c r="I721" s="501">
        <v>380</v>
      </c>
      <c r="J721" s="251"/>
      <c r="K721" s="252"/>
      <c r="L721" s="223"/>
      <c r="M721" s="39"/>
      <c r="N721" s="115"/>
      <c r="O721" s="224"/>
      <c r="Q721" s="40"/>
    </row>
    <row r="722" spans="1:17" s="21" customFormat="1" ht="14.25" customHeight="1">
      <c r="A722" s="191"/>
      <c r="B722" s="183"/>
      <c r="C722" s="203" t="s">
        <v>165</v>
      </c>
      <c r="D722" s="210" t="s">
        <v>1061</v>
      </c>
      <c r="E722" s="3"/>
      <c r="F722" s="504"/>
      <c r="G722" s="661"/>
      <c r="H722" s="478" t="s">
        <v>1337</v>
      </c>
      <c r="I722" s="463">
        <v>1070</v>
      </c>
      <c r="J722" s="181"/>
      <c r="K722" s="198"/>
      <c r="M722" s="39"/>
      <c r="O722" s="39"/>
      <c r="Q722" s="40"/>
    </row>
    <row r="723" spans="1:17" s="21" customFormat="1" ht="14.25" customHeight="1">
      <c r="A723" s="45"/>
      <c r="B723" s="4" t="s">
        <v>348</v>
      </c>
      <c r="C723" s="205" t="s">
        <v>166</v>
      </c>
      <c r="D723" s="211">
        <v>2.7363599999999999</v>
      </c>
      <c r="E723" s="6" t="s">
        <v>3</v>
      </c>
      <c r="F723" s="647">
        <f t="shared" ref="F723" si="272">ROUND((I722+I723+J722+J723)/2,3)</f>
        <v>1110</v>
      </c>
      <c r="G723" s="646">
        <f t="shared" ref="G723" si="273">ROUND(D723*F723,3)</f>
        <v>3037.36</v>
      </c>
      <c r="H723" s="500" t="s">
        <v>145</v>
      </c>
      <c r="I723" s="501">
        <v>1150</v>
      </c>
      <c r="J723" s="251"/>
      <c r="K723" s="252"/>
      <c r="M723" s="39"/>
      <c r="O723" s="39"/>
      <c r="Q723" s="40"/>
    </row>
    <row r="724" spans="1:17" s="21" customFormat="1" ht="14.25" customHeight="1">
      <c r="A724" s="295"/>
      <c r="B724" s="183"/>
      <c r="C724" s="203" t="s">
        <v>137</v>
      </c>
      <c r="D724" s="210" t="s">
        <v>1060</v>
      </c>
      <c r="E724" s="3"/>
      <c r="F724" s="504"/>
      <c r="G724" s="661"/>
      <c r="H724" s="462" t="s">
        <v>1338</v>
      </c>
      <c r="I724" s="471">
        <v>5600</v>
      </c>
      <c r="J724" s="188"/>
      <c r="K724" s="303"/>
      <c r="M724" s="39"/>
      <c r="O724" s="39"/>
      <c r="Q724" s="40"/>
    </row>
    <row r="725" spans="1:17" s="21" customFormat="1" ht="14.25" customHeight="1">
      <c r="A725" s="310"/>
      <c r="B725" s="4" t="s">
        <v>349</v>
      </c>
      <c r="C725" s="205" t="s">
        <v>88</v>
      </c>
      <c r="D725" s="129">
        <v>0.22602</v>
      </c>
      <c r="E725" s="6" t="s">
        <v>3</v>
      </c>
      <c r="F725" s="647">
        <f t="shared" ref="F725" si="274">ROUND((I724+I725+J724+J725)/2,3)</f>
        <v>5290</v>
      </c>
      <c r="G725" s="646">
        <f t="shared" ref="G725" si="275">ROUND(D725*F725,3)</f>
        <v>1195.6500000000001</v>
      </c>
      <c r="H725" s="456" t="s">
        <v>146</v>
      </c>
      <c r="I725" s="468">
        <v>4980</v>
      </c>
      <c r="J725" s="24"/>
      <c r="K725" s="18"/>
      <c r="M725" s="39"/>
      <c r="O725" s="39"/>
      <c r="Q725" s="40"/>
    </row>
    <row r="726" spans="1:17" s="21" customFormat="1" ht="14.25" customHeight="1">
      <c r="A726" s="275"/>
      <c r="B726" s="183" t="s">
        <v>563</v>
      </c>
      <c r="C726" s="2"/>
      <c r="D726" s="210" t="s">
        <v>1061</v>
      </c>
      <c r="E726" s="3"/>
      <c r="F726" s="460"/>
      <c r="G726" s="651"/>
      <c r="H726" s="187" t="s">
        <v>1050</v>
      </c>
      <c r="I726" s="276"/>
      <c r="J726" s="181"/>
      <c r="K726" s="198"/>
      <c r="M726" s="39"/>
      <c r="O726" s="39"/>
      <c r="Q726" s="40"/>
    </row>
    <row r="727" spans="1:17" s="21" customFormat="1" ht="14.25" customHeight="1">
      <c r="A727" s="9"/>
      <c r="B727" s="4" t="s">
        <v>564</v>
      </c>
      <c r="C727" s="5" t="s">
        <v>67</v>
      </c>
      <c r="D727" s="129">
        <v>5.5939999999999997E-2</v>
      </c>
      <c r="E727" s="6" t="s">
        <v>3</v>
      </c>
      <c r="F727" s="647">
        <f>SUM(G653)</f>
        <v>35400</v>
      </c>
      <c r="G727" s="649">
        <f t="shared" ref="G727" si="276">ROUND(D727*F727,3)</f>
        <v>1980.28</v>
      </c>
      <c r="H727" s="50"/>
      <c r="I727" s="118"/>
      <c r="J727" s="24"/>
      <c r="K727" s="18"/>
      <c r="M727" s="39"/>
      <c r="O727" s="39"/>
      <c r="Q727" s="40"/>
    </row>
    <row r="728" spans="1:17" s="21" customFormat="1" ht="14.25" customHeight="1">
      <c r="A728" s="241"/>
      <c r="B728" s="7"/>
      <c r="C728" s="79"/>
      <c r="D728" s="210" t="s">
        <v>1061</v>
      </c>
      <c r="E728" s="3"/>
      <c r="F728" s="611"/>
      <c r="G728" s="661"/>
      <c r="H728" s="187" t="s">
        <v>1051</v>
      </c>
      <c r="I728" s="350"/>
      <c r="J728" s="376"/>
      <c r="K728" s="303"/>
      <c r="M728" s="39"/>
      <c r="O728" s="39"/>
      <c r="Q728" s="40"/>
    </row>
    <row r="729" spans="1:17" s="21" customFormat="1" ht="14.25" customHeight="1">
      <c r="A729" s="128"/>
      <c r="B729" s="4" t="s">
        <v>1062</v>
      </c>
      <c r="C729" s="46"/>
      <c r="D729" s="129">
        <v>1.0508599999999999</v>
      </c>
      <c r="E729" s="6" t="s">
        <v>3</v>
      </c>
      <c r="F729" s="662">
        <f>SUM(G671)</f>
        <v>56445.4</v>
      </c>
      <c r="G729" s="646">
        <f t="shared" ref="G729" si="277">ROUND(D729*F729,3)</f>
        <v>59316.21</v>
      </c>
      <c r="H729" s="50"/>
      <c r="I729" s="118"/>
      <c r="J729" s="348"/>
      <c r="K729" s="18"/>
      <c r="M729" s="39"/>
      <c r="O729" s="39"/>
      <c r="Q729" s="40"/>
    </row>
    <row r="730" spans="1:17" s="21" customFormat="1" ht="14.25" customHeight="1">
      <c r="A730" s="172"/>
      <c r="B730" s="183"/>
      <c r="C730" s="192" t="s">
        <v>571</v>
      </c>
      <c r="D730" s="210" t="s">
        <v>1061</v>
      </c>
      <c r="E730" s="3"/>
      <c r="F730" s="460"/>
      <c r="G730" s="461"/>
      <c r="H730" s="478" t="s">
        <v>1341</v>
      </c>
      <c r="I730" s="463">
        <v>9300</v>
      </c>
      <c r="J730" s="181"/>
      <c r="K730" s="198"/>
      <c r="L730" s="223"/>
      <c r="M730" s="39"/>
      <c r="N730" s="115"/>
      <c r="O730" s="39"/>
      <c r="Q730" s="40"/>
    </row>
    <row r="731" spans="1:17" s="21" customFormat="1" ht="14.25" customHeight="1">
      <c r="A731" s="310"/>
      <c r="B731" s="4" t="s">
        <v>572</v>
      </c>
      <c r="C731" s="46" t="s">
        <v>573</v>
      </c>
      <c r="D731" s="129">
        <v>9.2172000000000001</v>
      </c>
      <c r="E731" s="6" t="s">
        <v>4</v>
      </c>
      <c r="F731" s="647">
        <f t="shared" ref="F731" si="278">ROUND((I730+I731+J730+J731)/2,3)</f>
        <v>9335</v>
      </c>
      <c r="G731" s="646">
        <f t="shared" ref="G731" si="279">ROUND(D731*F731,3)</f>
        <v>86042.559999999998</v>
      </c>
      <c r="H731" s="456" t="s">
        <v>153</v>
      </c>
      <c r="I731" s="468">
        <v>9370</v>
      </c>
      <c r="J731" s="24"/>
      <c r="K731" s="18"/>
      <c r="L731" s="223"/>
      <c r="M731" s="39"/>
      <c r="N731" s="111"/>
      <c r="O731" s="39"/>
      <c r="Q731" s="40"/>
    </row>
    <row r="732" spans="1:17" s="21" customFormat="1" ht="14.25" customHeight="1">
      <c r="A732" s="191"/>
      <c r="B732" s="7"/>
      <c r="C732" s="203"/>
      <c r="D732" s="210" t="s">
        <v>1061</v>
      </c>
      <c r="E732" s="3"/>
      <c r="F732" s="460"/>
      <c r="G732" s="461"/>
      <c r="H732" s="478" t="s">
        <v>1341</v>
      </c>
      <c r="I732" s="463">
        <v>370</v>
      </c>
      <c r="J732" s="181"/>
      <c r="K732" s="198"/>
      <c r="L732" s="223"/>
      <c r="M732" s="39"/>
      <c r="N732" s="115"/>
      <c r="O732" s="224"/>
      <c r="Q732" s="40"/>
    </row>
    <row r="733" spans="1:17" s="21" customFormat="1" ht="14.25" customHeight="1">
      <c r="A733" s="45"/>
      <c r="B733" s="4" t="s">
        <v>375</v>
      </c>
      <c r="C733" s="205" t="s">
        <v>93</v>
      </c>
      <c r="D733" s="129">
        <v>9.2172000000000001</v>
      </c>
      <c r="E733" s="6" t="s">
        <v>4</v>
      </c>
      <c r="F733" s="647">
        <f t="shared" ref="F733" si="280">ROUND((I732+I733+J732+J733)/2,3)</f>
        <v>355</v>
      </c>
      <c r="G733" s="646">
        <f t="shared" ref="G733" si="281">ROUND(D733*F733,3)</f>
        <v>3272.11</v>
      </c>
      <c r="H733" s="456" t="s">
        <v>153</v>
      </c>
      <c r="I733" s="468">
        <v>340</v>
      </c>
      <c r="J733" s="24"/>
      <c r="K733" s="18"/>
      <c r="L733" s="223"/>
      <c r="M733" s="39"/>
      <c r="N733" s="115"/>
      <c r="O733" s="224"/>
      <c r="Q733" s="40"/>
    </row>
    <row r="734" spans="1:17" s="21" customFormat="1" ht="14.25" customHeight="1">
      <c r="A734" s="191"/>
      <c r="B734" s="183" t="s">
        <v>396</v>
      </c>
      <c r="C734" s="203" t="s">
        <v>397</v>
      </c>
      <c r="D734" s="210" t="s">
        <v>1061</v>
      </c>
      <c r="E734" s="3"/>
      <c r="F734" s="460"/>
      <c r="G734" s="461"/>
      <c r="H734" s="478" t="s">
        <v>449</v>
      </c>
      <c r="I734" s="463">
        <v>730</v>
      </c>
      <c r="J734" s="181"/>
      <c r="K734" s="198"/>
      <c r="M734" s="39"/>
      <c r="O734" s="39"/>
      <c r="Q734" s="40"/>
    </row>
    <row r="735" spans="1:17" s="21" customFormat="1" ht="14.25" customHeight="1">
      <c r="A735" s="45"/>
      <c r="B735" s="4" t="s">
        <v>398</v>
      </c>
      <c r="C735" s="205" t="s">
        <v>99</v>
      </c>
      <c r="D735" s="129">
        <v>6.46</v>
      </c>
      <c r="E735" s="6" t="s">
        <v>1</v>
      </c>
      <c r="F735" s="647">
        <f t="shared" ref="F735" si="282">ROUND((I734+I735+J734+J735)/2,3)</f>
        <v>765</v>
      </c>
      <c r="G735" s="646">
        <f t="shared" ref="G735" si="283">ROUND(D735*F735,3)</f>
        <v>4941.8999999999996</v>
      </c>
      <c r="H735" s="456" t="s">
        <v>399</v>
      </c>
      <c r="I735" s="468">
        <v>800</v>
      </c>
      <c r="J735" s="24"/>
      <c r="K735" s="18"/>
      <c r="M735" s="39"/>
      <c r="O735" s="39"/>
      <c r="Q735" s="40"/>
    </row>
    <row r="736" spans="1:17" s="21" customFormat="1" ht="14.25" customHeight="1">
      <c r="A736" s="172"/>
      <c r="B736" s="183"/>
      <c r="C736" s="247"/>
      <c r="D736" s="210" t="s">
        <v>1061</v>
      </c>
      <c r="E736" s="3"/>
      <c r="F736" s="690"/>
      <c r="G736" s="661"/>
      <c r="H736" s="212" t="s">
        <v>462</v>
      </c>
      <c r="I736" s="276"/>
      <c r="J736" s="407"/>
      <c r="K736" s="377"/>
      <c r="M736" s="39"/>
      <c r="O736" s="39"/>
      <c r="Q736" s="40"/>
    </row>
    <row r="737" spans="1:17" s="21" customFormat="1" ht="14.25" customHeight="1">
      <c r="A737" s="86"/>
      <c r="B737" s="4" t="s">
        <v>597</v>
      </c>
      <c r="C737" s="205" t="s">
        <v>598</v>
      </c>
      <c r="D737" s="129">
        <v>1.2070000000000001</v>
      </c>
      <c r="E737" s="6" t="s">
        <v>4</v>
      </c>
      <c r="F737" s="689">
        <f>SUM(G761)</f>
        <v>9620</v>
      </c>
      <c r="G737" s="646">
        <f t="shared" ref="G737" si="284">ROUND(D737*F737,3)</f>
        <v>11611.34</v>
      </c>
      <c r="H737" s="50"/>
      <c r="I737" s="118"/>
      <c r="J737" s="378"/>
      <c r="K737" s="379"/>
      <c r="M737" s="39"/>
      <c r="O737" s="39"/>
      <c r="Q737" s="40"/>
    </row>
    <row r="738" spans="1:17" s="21" customFormat="1" ht="14.25" customHeight="1">
      <c r="A738" s="191"/>
      <c r="B738" s="192"/>
      <c r="C738" s="192" t="s">
        <v>594</v>
      </c>
      <c r="D738" s="210" t="s">
        <v>1061</v>
      </c>
      <c r="E738" s="3"/>
      <c r="F738" s="460"/>
      <c r="G738" s="461"/>
      <c r="H738" s="478" t="s">
        <v>1359</v>
      </c>
      <c r="I738" s="463">
        <v>5850</v>
      </c>
      <c r="J738" s="181"/>
      <c r="K738" s="198"/>
      <c r="M738" s="39"/>
      <c r="O738" s="39"/>
      <c r="Q738" s="40"/>
    </row>
    <row r="739" spans="1:17" s="21" customFormat="1" ht="14.25" customHeight="1">
      <c r="A739" s="45"/>
      <c r="B739" s="46" t="s">
        <v>595</v>
      </c>
      <c r="C739" s="46" t="s">
        <v>596</v>
      </c>
      <c r="D739" s="129">
        <v>4.3445999999999998</v>
      </c>
      <c r="E739" s="6" t="s">
        <v>4</v>
      </c>
      <c r="F739" s="647">
        <f t="shared" ref="F739" si="285">ROUND((I738+I739+J738+J739)/2,3)</f>
        <v>5545</v>
      </c>
      <c r="G739" s="646">
        <f t="shared" ref="G739" si="286">ROUND(D739*F739,3)</f>
        <v>24090.81</v>
      </c>
      <c r="H739" s="456" t="s">
        <v>574</v>
      </c>
      <c r="I739" s="468">
        <v>5240</v>
      </c>
      <c r="J739" s="24"/>
      <c r="K739" s="18"/>
      <c r="M739" s="39"/>
      <c r="O739" s="39"/>
      <c r="Q739" s="40"/>
    </row>
    <row r="740" spans="1:17" s="21" customFormat="1" ht="14.25" customHeight="1">
      <c r="A740" s="191"/>
      <c r="B740" s="183"/>
      <c r="C740" s="203" t="s">
        <v>612</v>
      </c>
      <c r="D740" s="210" t="s">
        <v>1061</v>
      </c>
      <c r="E740" s="3"/>
      <c r="F740" s="460"/>
      <c r="G740" s="461"/>
      <c r="H740" s="478" t="s">
        <v>417</v>
      </c>
      <c r="I740" s="463">
        <v>2840</v>
      </c>
      <c r="J740" s="181"/>
      <c r="K740" s="198"/>
      <c r="M740" s="39"/>
      <c r="O740" s="39"/>
      <c r="Q740" s="40"/>
    </row>
    <row r="741" spans="1:17" s="21" customFormat="1" ht="14.25" customHeight="1">
      <c r="A741" s="45"/>
      <c r="B741" s="4" t="s">
        <v>613</v>
      </c>
      <c r="C741" s="179" t="s">
        <v>614</v>
      </c>
      <c r="D741" s="129">
        <v>3.0790000000000002</v>
      </c>
      <c r="E741" s="6" t="s">
        <v>4</v>
      </c>
      <c r="F741" s="647">
        <f t="shared" ref="F741" si="287">ROUND((I740+I741+J740+J741)/2,3)</f>
        <v>3065</v>
      </c>
      <c r="G741" s="646">
        <f t="shared" ref="G741" si="288">ROUND(D741*F741,3)</f>
        <v>9437.14</v>
      </c>
      <c r="H741" s="456" t="s">
        <v>418</v>
      </c>
      <c r="I741" s="468">
        <v>3290</v>
      </c>
      <c r="J741" s="24"/>
      <c r="K741" s="18"/>
      <c r="M741" s="39"/>
      <c r="O741" s="39"/>
      <c r="Q741" s="40"/>
    </row>
    <row r="742" spans="1:17" s="21" customFormat="1" ht="14.25" customHeight="1">
      <c r="A742" s="191"/>
      <c r="B742" s="183"/>
      <c r="C742" s="203" t="s">
        <v>592</v>
      </c>
      <c r="D742" s="210" t="s">
        <v>1061</v>
      </c>
      <c r="E742" s="3"/>
      <c r="F742" s="611"/>
      <c r="G742" s="669"/>
      <c r="H742" s="187"/>
      <c r="I742" s="385"/>
      <c r="J742" s="267"/>
      <c r="K742" s="386"/>
      <c r="L742" s="223"/>
      <c r="M742" s="115"/>
      <c r="N742" s="115"/>
      <c r="O742" s="39"/>
      <c r="Q742" s="40"/>
    </row>
    <row r="743" spans="1:17" s="21" customFormat="1" ht="14.25" customHeight="1">
      <c r="A743" s="45"/>
      <c r="B743" s="4" t="s">
        <v>591</v>
      </c>
      <c r="C743" s="205" t="s">
        <v>593</v>
      </c>
      <c r="D743" s="235">
        <v>0.49680000000000002</v>
      </c>
      <c r="E743" s="6" t="s">
        <v>4</v>
      </c>
      <c r="F743" s="645">
        <f t="shared" ref="F743" si="289">ROUND((I742+I743+J742+J743)/1,3)</f>
        <v>214000</v>
      </c>
      <c r="G743" s="646">
        <f t="shared" ref="G743" si="290">ROUND(D743*F743,3)</f>
        <v>106315.2</v>
      </c>
      <c r="H743" s="620" t="s">
        <v>1328</v>
      </c>
      <c r="I743" s="468">
        <v>214000</v>
      </c>
      <c r="J743" s="265"/>
      <c r="K743" s="266"/>
      <c r="L743" s="223"/>
      <c r="M743" s="115"/>
      <c r="N743" s="111"/>
      <c r="O743" s="39"/>
      <c r="Q743" s="40"/>
    </row>
    <row r="744" spans="1:17" s="21" customFormat="1" ht="14.25" customHeight="1">
      <c r="A744" s="172"/>
      <c r="B744" s="204"/>
      <c r="C744" s="247"/>
      <c r="D744" s="246"/>
      <c r="E744" s="185"/>
      <c r="F744" s="227"/>
      <c r="G744" s="648"/>
      <c r="H744" s="187"/>
      <c r="I744" s="385"/>
      <c r="J744" s="267"/>
      <c r="K744" s="386"/>
      <c r="L744" s="223"/>
      <c r="M744" s="115"/>
      <c r="N744" s="115"/>
      <c r="O744" s="224"/>
      <c r="Q744" s="40"/>
    </row>
    <row r="745" spans="1:17" s="21" customFormat="1" ht="14.25" customHeight="1">
      <c r="A745" s="86"/>
      <c r="B745" s="179"/>
      <c r="C745" s="205"/>
      <c r="D745" s="211"/>
      <c r="E745" s="6"/>
      <c r="F745" s="228" t="s">
        <v>57</v>
      </c>
      <c r="G745" s="649">
        <f>SUM(G717,G719,G721,G723,G725,G727,G729,G731,G733,G735,G737,G739,G741,G743)</f>
        <v>335668.32</v>
      </c>
      <c r="H745" s="264"/>
      <c r="I745" s="382"/>
      <c r="J745" s="265"/>
      <c r="K745" s="266"/>
      <c r="L745" s="223"/>
      <c r="M745" s="115"/>
      <c r="N745" s="115"/>
      <c r="O745" s="224"/>
      <c r="Q745" s="40"/>
    </row>
    <row r="746" spans="1:17" s="21" customFormat="1" ht="14.25" customHeight="1">
      <c r="A746" s="295"/>
      <c r="B746" s="204"/>
      <c r="C746" s="203"/>
      <c r="D746" s="210"/>
      <c r="E746" s="3"/>
      <c r="F746" s="244"/>
      <c r="G746" s="650"/>
      <c r="H746" s="187"/>
      <c r="I746" s="385"/>
      <c r="J746" s="267"/>
      <c r="K746" s="386"/>
      <c r="M746" s="39"/>
      <c r="O746" s="39"/>
      <c r="Q746" s="40"/>
    </row>
    <row r="747" spans="1:17" s="21" customFormat="1" ht="14.25" customHeight="1">
      <c r="A747" s="349"/>
      <c r="B747" s="9" t="s">
        <v>85</v>
      </c>
      <c r="C747" s="205"/>
      <c r="D747" s="211"/>
      <c r="E747" s="6"/>
      <c r="F747" s="245" t="s">
        <v>86</v>
      </c>
      <c r="G747" s="520">
        <f>ROUND(G745,2-INT(LOG(ABS(G745))))</f>
        <v>336000</v>
      </c>
      <c r="H747" s="264" t="s">
        <v>405</v>
      </c>
      <c r="I747" s="382"/>
      <c r="J747" s="265"/>
      <c r="K747" s="266"/>
      <c r="M747" s="39"/>
      <c r="O747" s="39"/>
      <c r="Q747" s="40"/>
    </row>
    <row r="748" spans="1:17" s="21" customFormat="1" ht="14.25" customHeight="1">
      <c r="A748" s="295"/>
      <c r="B748" s="183"/>
      <c r="C748" s="254"/>
      <c r="D748" s="274"/>
      <c r="E748" s="185"/>
      <c r="F748" s="227"/>
      <c r="G748" s="682"/>
      <c r="H748" s="187"/>
      <c r="I748" s="385"/>
      <c r="J748" s="267"/>
      <c r="K748" s="386"/>
      <c r="M748" s="39"/>
      <c r="O748" s="39"/>
      <c r="Q748" s="40"/>
    </row>
    <row r="749" spans="1:17" s="21" customFormat="1" ht="14.25" customHeight="1">
      <c r="A749" s="310"/>
      <c r="B749" s="4"/>
      <c r="C749" s="5"/>
      <c r="D749" s="235"/>
      <c r="E749" s="6"/>
      <c r="F749" s="228"/>
      <c r="G749" s="681"/>
      <c r="H749" s="264"/>
      <c r="I749" s="382"/>
      <c r="J749" s="265"/>
      <c r="K749" s="266"/>
      <c r="M749" s="39"/>
      <c r="O749" s="39"/>
      <c r="Q749" s="40"/>
    </row>
    <row r="750" spans="1:17" s="21" customFormat="1" ht="14.25" customHeight="1">
      <c r="A750" s="172"/>
      <c r="B750" s="183"/>
      <c r="C750" s="247"/>
      <c r="D750" s="175"/>
      <c r="E750" s="3"/>
      <c r="F750" s="281"/>
      <c r="G750" s="674"/>
      <c r="H750" s="212"/>
      <c r="I750" s="28"/>
      <c r="J750" s="28"/>
      <c r="K750" s="317"/>
      <c r="M750" s="39"/>
      <c r="O750" s="39"/>
      <c r="Q750" s="40"/>
    </row>
    <row r="751" spans="1:17" s="21" customFormat="1" ht="14.25" customHeight="1">
      <c r="A751" s="310" t="s">
        <v>463</v>
      </c>
      <c r="B751" s="4" t="s">
        <v>599</v>
      </c>
      <c r="C751" s="205" t="s">
        <v>598</v>
      </c>
      <c r="D751" s="129"/>
      <c r="E751" s="6"/>
      <c r="F751" s="243"/>
      <c r="G751" s="646"/>
      <c r="H751" s="50"/>
      <c r="I751" s="24"/>
      <c r="J751" s="24"/>
      <c r="K751" s="18"/>
      <c r="M751" s="39"/>
      <c r="O751" s="39"/>
      <c r="Q751" s="40"/>
    </row>
    <row r="752" spans="1:17" s="21" customFormat="1" ht="14.25" customHeight="1">
      <c r="A752" s="191"/>
      <c r="B752" s="7" t="s">
        <v>600</v>
      </c>
      <c r="C752" s="203" t="s">
        <v>602</v>
      </c>
      <c r="D752" s="175"/>
      <c r="E752" s="185"/>
      <c r="F752" s="227"/>
      <c r="G752" s="669"/>
      <c r="H752" s="478" t="s">
        <v>1064</v>
      </c>
      <c r="I752" s="463">
        <v>9620</v>
      </c>
      <c r="J752" s="472"/>
      <c r="K752" s="406"/>
      <c r="L752" s="223"/>
      <c r="M752" s="115"/>
      <c r="N752" s="115"/>
      <c r="O752" s="39"/>
      <c r="Q752" s="40"/>
    </row>
    <row r="753" spans="1:17" s="21" customFormat="1" ht="14.25" customHeight="1">
      <c r="A753" s="45"/>
      <c r="B753" s="4" t="s">
        <v>601</v>
      </c>
      <c r="C753" s="205" t="s">
        <v>603</v>
      </c>
      <c r="D753" s="129">
        <v>1</v>
      </c>
      <c r="E753" s="6" t="s">
        <v>3</v>
      </c>
      <c r="F753" s="645">
        <f t="shared" ref="F753" si="291">ROUND((I752+I753+J752+J753)/1,3)</f>
        <v>9620</v>
      </c>
      <c r="G753" s="646">
        <f t="shared" ref="G753" si="292">ROUND(D753*F753,3)</f>
        <v>9620</v>
      </c>
      <c r="H753" s="456"/>
      <c r="I753" s="468"/>
      <c r="J753" s="458"/>
      <c r="K753" s="16"/>
      <c r="L753" s="223"/>
      <c r="M753" s="115"/>
      <c r="N753" s="111"/>
      <c r="O753" s="39"/>
      <c r="Q753" s="40"/>
    </row>
    <row r="754" spans="1:17" s="21" customFormat="1" ht="14.25" customHeight="1">
      <c r="A754" s="236"/>
      <c r="B754" s="183" t="s">
        <v>607</v>
      </c>
      <c r="C754" s="2"/>
      <c r="D754" s="175"/>
      <c r="E754" s="3"/>
      <c r="F754" s="611"/>
      <c r="G754" s="669"/>
      <c r="H754" s="478" t="s">
        <v>1330</v>
      </c>
      <c r="I754" s="463"/>
      <c r="J754" s="464"/>
      <c r="K754" s="198"/>
      <c r="L754" s="223"/>
      <c r="M754" s="115"/>
      <c r="N754" s="115"/>
      <c r="O754" s="224"/>
      <c r="Q754" s="40"/>
    </row>
    <row r="755" spans="1:17" s="21" customFormat="1" ht="14.25" customHeight="1">
      <c r="A755" s="128"/>
      <c r="B755" s="4" t="s">
        <v>608</v>
      </c>
      <c r="C755" s="5"/>
      <c r="D755" s="129">
        <v>0</v>
      </c>
      <c r="E755" s="6" t="s">
        <v>605</v>
      </c>
      <c r="F755" s="662">
        <v>32400</v>
      </c>
      <c r="G755" s="646">
        <f>ROUND(D755*F755,3)</f>
        <v>0</v>
      </c>
      <c r="H755" s="456" t="s">
        <v>606</v>
      </c>
      <c r="I755" s="468"/>
      <c r="J755" s="469"/>
      <c r="K755" s="18"/>
      <c r="L755" s="223"/>
      <c r="M755" s="115"/>
      <c r="N755" s="115"/>
      <c r="O755" s="224"/>
      <c r="Q755" s="40"/>
    </row>
    <row r="756" spans="1:17" s="21" customFormat="1" ht="14.25" customHeight="1">
      <c r="A756" s="236"/>
      <c r="B756" s="183" t="s">
        <v>604</v>
      </c>
      <c r="C756" s="2"/>
      <c r="D756" s="175"/>
      <c r="E756" s="3"/>
      <c r="F756" s="611"/>
      <c r="G756" s="669"/>
      <c r="H756" s="478" t="s">
        <v>1330</v>
      </c>
      <c r="I756" s="463"/>
      <c r="J756" s="464"/>
      <c r="K756" s="198"/>
      <c r="M756" s="39"/>
      <c r="O756" s="39"/>
      <c r="Q756" s="40"/>
    </row>
    <row r="757" spans="1:17" s="21" customFormat="1" ht="14.25" customHeight="1">
      <c r="A757" s="128"/>
      <c r="B757" s="4" t="s">
        <v>608</v>
      </c>
      <c r="C757" s="5"/>
      <c r="D757" s="129">
        <v>0</v>
      </c>
      <c r="E757" s="6" t="s">
        <v>605</v>
      </c>
      <c r="F757" s="662">
        <v>27000</v>
      </c>
      <c r="G757" s="646">
        <f>ROUND(D757*F757,3)</f>
        <v>0</v>
      </c>
      <c r="H757" s="456" t="s">
        <v>606</v>
      </c>
      <c r="I757" s="468"/>
      <c r="J757" s="469"/>
      <c r="K757" s="18"/>
      <c r="M757" s="39"/>
      <c r="O757" s="39"/>
      <c r="Q757" s="40"/>
    </row>
    <row r="758" spans="1:17" s="21" customFormat="1" ht="14.25" customHeight="1">
      <c r="A758" s="236"/>
      <c r="B758" s="183" t="s">
        <v>610</v>
      </c>
      <c r="C758" s="203" t="s">
        <v>611</v>
      </c>
      <c r="D758" s="175"/>
      <c r="E758" s="3"/>
      <c r="F758" s="227"/>
      <c r="G758" s="669"/>
      <c r="H758" s="212"/>
      <c r="I758" s="119"/>
      <c r="J758" s="28"/>
      <c r="K758" s="317"/>
      <c r="M758" s="39"/>
      <c r="O758" s="39"/>
      <c r="Q758" s="40"/>
    </row>
    <row r="759" spans="1:17" s="21" customFormat="1" ht="14.25" customHeight="1">
      <c r="A759" s="128"/>
      <c r="B759" s="4" t="s">
        <v>609</v>
      </c>
      <c r="C759" s="205" t="s">
        <v>499</v>
      </c>
      <c r="D759" s="129">
        <v>0.2</v>
      </c>
      <c r="E759" s="6" t="s">
        <v>84</v>
      </c>
      <c r="F759" s="243">
        <f>SUM(G755,G757)</f>
        <v>0</v>
      </c>
      <c r="G759" s="646">
        <f>ROUND(D759*F759,3)</f>
        <v>0</v>
      </c>
      <c r="H759" s="50"/>
      <c r="I759" s="118"/>
      <c r="J759" s="24"/>
      <c r="K759" s="18"/>
      <c r="M759" s="39"/>
      <c r="O759" s="39"/>
      <c r="Q759" s="40"/>
    </row>
    <row r="760" spans="1:17" s="21" customFormat="1" ht="14.25" customHeight="1">
      <c r="A760" s="296"/>
      <c r="B760" s="204"/>
      <c r="C760" s="203"/>
      <c r="D760" s="210"/>
      <c r="E760" s="3"/>
      <c r="F760" s="227"/>
      <c r="G760" s="653"/>
      <c r="H760" s="187"/>
      <c r="I760" s="385"/>
      <c r="J760" s="267"/>
      <c r="K760" s="386"/>
      <c r="M760" s="39"/>
      <c r="O760" s="39"/>
      <c r="Q760" s="40"/>
    </row>
    <row r="761" spans="1:17" s="21" customFormat="1" ht="14.25" customHeight="1">
      <c r="A761" s="128"/>
      <c r="B761" s="9" t="s">
        <v>85</v>
      </c>
      <c r="C761" s="205"/>
      <c r="D761" s="211"/>
      <c r="E761" s="6"/>
      <c r="F761" s="228" t="s">
        <v>57</v>
      </c>
      <c r="G761" s="653">
        <f>SUM(G751,G753,G755,G757,G759)</f>
        <v>9620</v>
      </c>
      <c r="H761" s="264" t="s">
        <v>94</v>
      </c>
      <c r="I761" s="382"/>
      <c r="J761" s="265"/>
      <c r="K761" s="266"/>
      <c r="M761" s="39"/>
      <c r="O761" s="39"/>
      <c r="Q761" s="40"/>
    </row>
    <row r="762" spans="1:17" s="21" customFormat="1" ht="14.25" customHeight="1">
      <c r="A762" s="295"/>
      <c r="B762" s="183"/>
      <c r="C762" s="203"/>
      <c r="D762" s="210"/>
      <c r="E762" s="3"/>
      <c r="F762" s="244"/>
      <c r="G762" s="650"/>
      <c r="H762" s="187"/>
      <c r="I762" s="385"/>
      <c r="J762" s="267"/>
      <c r="K762" s="386"/>
      <c r="M762" s="39"/>
      <c r="O762" s="39"/>
      <c r="Q762" s="40"/>
    </row>
    <row r="763" spans="1:17" s="21" customFormat="1" ht="14.25" customHeight="1">
      <c r="A763" s="310"/>
      <c r="B763" s="4"/>
      <c r="C763" s="205"/>
      <c r="D763" s="211"/>
      <c r="E763" s="6"/>
      <c r="F763" s="245"/>
      <c r="G763" s="520"/>
      <c r="H763" s="264"/>
      <c r="I763" s="382"/>
      <c r="J763" s="265"/>
      <c r="K763" s="266"/>
      <c r="M763" s="39"/>
      <c r="O763" s="39"/>
      <c r="Q763" s="40"/>
    </row>
    <row r="764" spans="1:17" s="21" customFormat="1" ht="14.25" customHeight="1">
      <c r="A764" s="172"/>
      <c r="B764" s="59"/>
      <c r="C764" s="204" t="s">
        <v>1283</v>
      </c>
      <c r="D764" s="175"/>
      <c r="E764" s="3"/>
      <c r="F764" s="222"/>
      <c r="G764" s="661"/>
      <c r="H764" s="212"/>
      <c r="I764" s="276"/>
      <c r="J764" s="181"/>
      <c r="K764" s="198"/>
      <c r="L764" s="223"/>
      <c r="M764" s="115"/>
      <c r="N764" s="115"/>
      <c r="O764" s="39"/>
      <c r="Q764" s="40"/>
    </row>
    <row r="765" spans="1:17" s="21" customFormat="1" ht="14.25" customHeight="1">
      <c r="A765" s="310" t="s">
        <v>471</v>
      </c>
      <c r="B765" s="46" t="s">
        <v>335</v>
      </c>
      <c r="C765" s="179" t="s">
        <v>976</v>
      </c>
      <c r="D765" s="129"/>
      <c r="E765" s="6"/>
      <c r="F765" s="278"/>
      <c r="G765" s="646"/>
      <c r="H765" s="50"/>
      <c r="I765" s="118"/>
      <c r="J765" s="24"/>
      <c r="K765" s="18"/>
      <c r="L765" s="223"/>
      <c r="M765" s="115"/>
      <c r="N765" s="111"/>
      <c r="O765" s="39"/>
      <c r="Q765" s="40"/>
    </row>
    <row r="766" spans="1:17" s="21" customFormat="1" ht="14.25" customHeight="1">
      <c r="A766" s="191"/>
      <c r="B766" s="192"/>
      <c r="C766" s="192"/>
      <c r="D766" s="210"/>
      <c r="E766" s="194"/>
      <c r="F766" s="222"/>
      <c r="G766" s="661"/>
      <c r="H766" s="462" t="s">
        <v>158</v>
      </c>
      <c r="I766" s="471">
        <v>4850</v>
      </c>
      <c r="J766" s="472"/>
      <c r="K766" s="473"/>
      <c r="L766" s="223"/>
      <c r="M766" s="115"/>
      <c r="N766" s="115"/>
      <c r="O766" s="224"/>
      <c r="Q766" s="40"/>
    </row>
    <row r="767" spans="1:17" s="21" customFormat="1" ht="14.25" customHeight="1">
      <c r="A767" s="45"/>
      <c r="B767" s="46" t="s">
        <v>337</v>
      </c>
      <c r="C767" s="205" t="s">
        <v>565</v>
      </c>
      <c r="D767" s="129">
        <v>4</v>
      </c>
      <c r="E767" s="48" t="s">
        <v>66</v>
      </c>
      <c r="F767" s="647">
        <f>ROUND((I766+I767+J766+J767)/2,3)</f>
        <v>5255</v>
      </c>
      <c r="G767" s="646">
        <f t="shared" ref="G767" si="293">ROUND(D767*F767,3)</f>
        <v>21020</v>
      </c>
      <c r="H767" s="456" t="s">
        <v>156</v>
      </c>
      <c r="I767" s="468">
        <v>5660</v>
      </c>
      <c r="J767" s="469"/>
      <c r="K767" s="475"/>
      <c r="L767" s="223"/>
      <c r="M767" s="115"/>
      <c r="N767" s="115"/>
      <c r="O767" s="224"/>
      <c r="Q767" s="40"/>
    </row>
    <row r="768" spans="1:17" s="21" customFormat="1" ht="14.25" customHeight="1">
      <c r="A768" s="275"/>
      <c r="B768" s="183"/>
      <c r="C768" s="203"/>
      <c r="D768" s="210" t="s">
        <v>1061</v>
      </c>
      <c r="E768" s="3"/>
      <c r="F768" s="504"/>
      <c r="G768" s="661"/>
      <c r="H768" s="462" t="s">
        <v>1337</v>
      </c>
      <c r="I768" s="463">
        <v>770</v>
      </c>
      <c r="J768" s="464"/>
      <c r="K768" s="499"/>
      <c r="M768" s="39"/>
      <c r="O768" s="39"/>
      <c r="Q768" s="40"/>
    </row>
    <row r="769" spans="1:17" s="21" customFormat="1" ht="14.25" customHeight="1">
      <c r="A769" s="9"/>
      <c r="B769" s="4" t="s">
        <v>163</v>
      </c>
      <c r="C769" s="205"/>
      <c r="D769" s="129">
        <v>6.3605799999999997</v>
      </c>
      <c r="E769" s="6" t="s">
        <v>3</v>
      </c>
      <c r="F769" s="647">
        <f t="shared" ref="F769" si="294">ROUND((I768+I769+J768+J769)/2,3)</f>
        <v>790</v>
      </c>
      <c r="G769" s="646">
        <f t="shared" ref="G769" si="295">ROUND(D769*F769,3)</f>
        <v>5024.8599999999997</v>
      </c>
      <c r="H769" s="500" t="s">
        <v>145</v>
      </c>
      <c r="I769" s="501">
        <v>810</v>
      </c>
      <c r="J769" s="502"/>
      <c r="K769" s="503"/>
      <c r="M769" s="39"/>
      <c r="O769" s="39"/>
      <c r="Q769" s="40"/>
    </row>
    <row r="770" spans="1:17" s="21" customFormat="1" ht="14.25" customHeight="1">
      <c r="A770" s="275"/>
      <c r="B770" s="183"/>
      <c r="C770" s="203"/>
      <c r="D770" s="210" t="s">
        <v>1061</v>
      </c>
      <c r="E770" s="3"/>
      <c r="F770" s="222"/>
      <c r="G770" s="661"/>
      <c r="H770" s="462" t="s">
        <v>1337</v>
      </c>
      <c r="I770" s="463">
        <v>350</v>
      </c>
      <c r="J770" s="464"/>
      <c r="K770" s="499"/>
      <c r="M770" s="39"/>
      <c r="O770" s="39"/>
      <c r="Q770" s="40"/>
    </row>
    <row r="771" spans="1:17" s="21" customFormat="1" ht="14.25" customHeight="1">
      <c r="A771" s="9"/>
      <c r="B771" s="4" t="s">
        <v>346</v>
      </c>
      <c r="C771" s="205"/>
      <c r="D771" s="129">
        <v>2.52</v>
      </c>
      <c r="E771" s="6" t="s">
        <v>4</v>
      </c>
      <c r="F771" s="647">
        <f t="shared" ref="F771" si="296">ROUND((I770+I771+J770+J771)/2,3)</f>
        <v>365</v>
      </c>
      <c r="G771" s="646">
        <f t="shared" ref="G771" si="297">ROUND(D771*F771,3)</f>
        <v>919.8</v>
      </c>
      <c r="H771" s="500" t="s">
        <v>145</v>
      </c>
      <c r="I771" s="501">
        <v>380</v>
      </c>
      <c r="J771" s="502"/>
      <c r="K771" s="503"/>
      <c r="M771" s="39"/>
      <c r="O771" s="39"/>
      <c r="Q771" s="40"/>
    </row>
    <row r="772" spans="1:17" s="21" customFormat="1" ht="14.25" customHeight="1">
      <c r="A772" s="172"/>
      <c r="B772" s="183"/>
      <c r="C772" s="203" t="s">
        <v>165</v>
      </c>
      <c r="D772" s="210" t="s">
        <v>1061</v>
      </c>
      <c r="E772" s="3"/>
      <c r="F772" s="504"/>
      <c r="G772" s="661"/>
      <c r="H772" s="462" t="s">
        <v>1337</v>
      </c>
      <c r="I772" s="463">
        <v>1070</v>
      </c>
      <c r="J772" s="464"/>
      <c r="K772" s="499"/>
      <c r="M772" s="39"/>
      <c r="O772" s="39"/>
      <c r="Q772" s="40"/>
    </row>
    <row r="773" spans="1:17" s="21" customFormat="1" ht="14.25" customHeight="1">
      <c r="A773" s="310"/>
      <c r="B773" s="4" t="s">
        <v>348</v>
      </c>
      <c r="C773" s="205" t="s">
        <v>166</v>
      </c>
      <c r="D773" s="211">
        <v>5.4365800000000002</v>
      </c>
      <c r="E773" s="6" t="s">
        <v>3</v>
      </c>
      <c r="F773" s="647">
        <f t="shared" ref="F773" si="298">ROUND((I772+I773+J772+J773)/2,3)</f>
        <v>1110</v>
      </c>
      <c r="G773" s="646">
        <f t="shared" ref="G773" si="299">ROUND(D773*F773,3)</f>
        <v>6034.6</v>
      </c>
      <c r="H773" s="500" t="s">
        <v>145</v>
      </c>
      <c r="I773" s="501">
        <v>1150</v>
      </c>
      <c r="J773" s="502"/>
      <c r="K773" s="503"/>
      <c r="M773" s="39"/>
      <c r="O773" s="39"/>
      <c r="Q773" s="40"/>
    </row>
    <row r="774" spans="1:17" s="21" customFormat="1" ht="14.25" customHeight="1">
      <c r="A774" s="172"/>
      <c r="B774" s="183"/>
      <c r="C774" s="203" t="s">
        <v>137</v>
      </c>
      <c r="D774" s="210" t="s">
        <v>1061</v>
      </c>
      <c r="E774" s="3"/>
      <c r="F774" s="504"/>
      <c r="G774" s="661"/>
      <c r="H774" s="462" t="s">
        <v>1338</v>
      </c>
      <c r="I774" s="471">
        <v>5600</v>
      </c>
      <c r="J774" s="472"/>
      <c r="K774" s="473"/>
      <c r="M774" s="39"/>
      <c r="O774" s="39"/>
      <c r="Q774" s="40"/>
    </row>
    <row r="775" spans="1:17" s="21" customFormat="1" ht="14.25" customHeight="1">
      <c r="A775" s="86"/>
      <c r="B775" s="4" t="s">
        <v>349</v>
      </c>
      <c r="C775" s="205" t="s">
        <v>88</v>
      </c>
      <c r="D775" s="129">
        <v>0.252</v>
      </c>
      <c r="E775" s="6" t="s">
        <v>3</v>
      </c>
      <c r="F775" s="647">
        <f t="shared" ref="F775" si="300">ROUND((I774+I775+J774+J775)/2,3)</f>
        <v>5290</v>
      </c>
      <c r="G775" s="646">
        <f t="shared" ref="G775" si="301">ROUND(D775*F775,3)</f>
        <v>1333.08</v>
      </c>
      <c r="H775" s="456" t="s">
        <v>146</v>
      </c>
      <c r="I775" s="468">
        <v>4980</v>
      </c>
      <c r="J775" s="469"/>
      <c r="K775" s="475"/>
      <c r="M775" s="39"/>
      <c r="O775" s="39"/>
      <c r="Q775" s="40"/>
    </row>
    <row r="776" spans="1:17" s="21" customFormat="1" ht="14.25" customHeight="1">
      <c r="A776" s="295"/>
      <c r="B776" s="183"/>
      <c r="C776" s="203" t="s">
        <v>172</v>
      </c>
      <c r="D776" s="210" t="s">
        <v>1061</v>
      </c>
      <c r="E776" s="185"/>
      <c r="F776" s="504"/>
      <c r="G776" s="505"/>
      <c r="H776" s="462" t="s">
        <v>352</v>
      </c>
      <c r="I776" s="471">
        <v>26100</v>
      </c>
      <c r="J776" s="464"/>
      <c r="K776" s="499"/>
      <c r="L776" s="223"/>
      <c r="M776" s="115"/>
      <c r="N776" s="115"/>
      <c r="O776" s="39"/>
      <c r="Q776" s="40"/>
    </row>
    <row r="777" spans="1:17" s="21" customFormat="1" ht="14.25" customHeight="1">
      <c r="A777" s="128"/>
      <c r="B777" s="4" t="s">
        <v>65</v>
      </c>
      <c r="C777" s="205" t="s">
        <v>401</v>
      </c>
      <c r="D777" s="129">
        <v>0.67200000000000004</v>
      </c>
      <c r="E777" s="6" t="s">
        <v>3</v>
      </c>
      <c r="F777" s="647">
        <f t="shared" ref="F777" si="302">ROUND((I776+I777+J776+J777)/2,3)</f>
        <v>26100</v>
      </c>
      <c r="G777" s="646">
        <f t="shared" ref="G777" si="303">ROUND(D777*F777,3)</f>
        <v>17539.2</v>
      </c>
      <c r="H777" s="456" t="s">
        <v>353</v>
      </c>
      <c r="I777" s="468">
        <v>26100</v>
      </c>
      <c r="J777" s="622"/>
      <c r="K777" s="623"/>
      <c r="L777" s="223"/>
      <c r="M777" s="115"/>
      <c r="N777" s="111"/>
      <c r="O777" s="39"/>
      <c r="Q777" s="40"/>
    </row>
    <row r="778" spans="1:17" s="21" customFormat="1" ht="14.25" customHeight="1">
      <c r="A778" s="389"/>
      <c r="B778" s="7"/>
      <c r="C778" s="203" t="s">
        <v>1055</v>
      </c>
      <c r="D778" s="210" t="s">
        <v>1061</v>
      </c>
      <c r="E778" s="185"/>
      <c r="F778" s="611"/>
      <c r="G778" s="669"/>
      <c r="H778" s="478" t="s">
        <v>1049</v>
      </c>
      <c r="I778" s="463">
        <v>24490</v>
      </c>
      <c r="J778" s="464"/>
      <c r="K778" s="499"/>
      <c r="L778" s="223"/>
      <c r="M778" s="115"/>
      <c r="N778" s="115"/>
      <c r="O778" s="224"/>
      <c r="Q778" s="40"/>
    </row>
    <row r="779" spans="1:17" s="21" customFormat="1" ht="14.25" customHeight="1">
      <c r="A779" s="392"/>
      <c r="B779" s="4" t="s">
        <v>355</v>
      </c>
      <c r="C779" s="205" t="s">
        <v>615</v>
      </c>
      <c r="D779" s="129">
        <v>0.67200000000000004</v>
      </c>
      <c r="E779" s="6" t="s">
        <v>3</v>
      </c>
      <c r="F779" s="645">
        <f t="shared" ref="F779" si="304">ROUND((I778+I779+J778+J779)/1,3)</f>
        <v>24490</v>
      </c>
      <c r="G779" s="646">
        <f t="shared" ref="G779" si="305">ROUND(D779*F779,3)</f>
        <v>16457.28</v>
      </c>
      <c r="H779" s="456"/>
      <c r="I779" s="468"/>
      <c r="J779" s="469"/>
      <c r="K779" s="475"/>
      <c r="L779" s="223"/>
      <c r="M779" s="115"/>
      <c r="N779" s="115"/>
      <c r="O779" s="224"/>
      <c r="Q779" s="40"/>
    </row>
    <row r="780" spans="1:17" s="21" customFormat="1" ht="14.25" customHeight="1">
      <c r="A780" s="241"/>
      <c r="B780" s="183"/>
      <c r="C780" s="203"/>
      <c r="D780" s="210" t="s">
        <v>1061</v>
      </c>
      <c r="E780" s="3"/>
      <c r="F780" s="460"/>
      <c r="G780" s="461"/>
      <c r="H780" s="478" t="s">
        <v>1341</v>
      </c>
      <c r="I780" s="463">
        <v>8240</v>
      </c>
      <c r="J780" s="464"/>
      <c r="K780" s="499"/>
      <c r="M780" s="91"/>
      <c r="O780" s="39"/>
      <c r="Q780" s="40"/>
    </row>
    <row r="781" spans="1:17" s="21" customFormat="1" ht="14.25" customHeight="1">
      <c r="A781" s="9"/>
      <c r="B781" s="4" t="s">
        <v>372</v>
      </c>
      <c r="C781" s="205" t="s">
        <v>96</v>
      </c>
      <c r="D781" s="129">
        <v>3.04</v>
      </c>
      <c r="E781" s="6" t="s">
        <v>4</v>
      </c>
      <c r="F781" s="647">
        <f t="shared" ref="F781" si="306">ROUND((I780+I781+J780+J781)/2,3)</f>
        <v>8595</v>
      </c>
      <c r="G781" s="646">
        <f t="shared" ref="G781" si="307">ROUND(D781*F781,3)</f>
        <v>26128.799999999999</v>
      </c>
      <c r="H781" s="456" t="s">
        <v>153</v>
      </c>
      <c r="I781" s="468">
        <v>8950</v>
      </c>
      <c r="J781" s="469"/>
      <c r="K781" s="475"/>
      <c r="M781" s="39"/>
      <c r="O781" s="39"/>
      <c r="Q781" s="40"/>
    </row>
    <row r="782" spans="1:17" s="21" customFormat="1" ht="14.25" customHeight="1">
      <c r="A782" s="295"/>
      <c r="B782" s="7"/>
      <c r="C782" s="203"/>
      <c r="D782" s="210" t="s">
        <v>1061</v>
      </c>
      <c r="E782" s="3"/>
      <c r="F782" s="460"/>
      <c r="G782" s="461"/>
      <c r="H782" s="478" t="s">
        <v>1341</v>
      </c>
      <c r="I782" s="463">
        <v>370</v>
      </c>
      <c r="J782" s="464"/>
      <c r="K782" s="499"/>
      <c r="M782" s="91"/>
      <c r="O782" s="39"/>
      <c r="Q782" s="40"/>
    </row>
    <row r="783" spans="1:17" s="21" customFormat="1" ht="14.25" customHeight="1">
      <c r="A783" s="310"/>
      <c r="B783" s="4" t="s">
        <v>375</v>
      </c>
      <c r="C783" s="205" t="s">
        <v>93</v>
      </c>
      <c r="D783" s="129">
        <v>3.04</v>
      </c>
      <c r="E783" s="6" t="s">
        <v>4</v>
      </c>
      <c r="F783" s="647">
        <f t="shared" ref="F783" si="308">ROUND((I782+I783+J782+J783)/2,3)</f>
        <v>355</v>
      </c>
      <c r="G783" s="646">
        <f t="shared" ref="G783" si="309">ROUND(D783*F783,3)</f>
        <v>1079.2</v>
      </c>
      <c r="H783" s="456" t="s">
        <v>153</v>
      </c>
      <c r="I783" s="468">
        <v>340</v>
      </c>
      <c r="J783" s="469"/>
      <c r="K783" s="475"/>
      <c r="M783" s="39"/>
      <c r="O783" s="39"/>
      <c r="Q783" s="40"/>
    </row>
    <row r="784" spans="1:17" s="21" customFormat="1" ht="14.25" customHeight="1">
      <c r="A784" s="236"/>
      <c r="B784" s="182"/>
      <c r="C784" s="182"/>
      <c r="D784" s="427"/>
      <c r="E784" s="3"/>
      <c r="F784" s="675"/>
      <c r="G784" s="661"/>
      <c r="H784" s="462" t="s">
        <v>1130</v>
      </c>
      <c r="I784" s="463"/>
      <c r="J784" s="464"/>
      <c r="K784" s="519"/>
      <c r="M784" s="39"/>
      <c r="O784" s="39"/>
      <c r="Q784" s="40"/>
    </row>
    <row r="785" spans="1:17" s="21" customFormat="1" ht="14.25" customHeight="1">
      <c r="A785" s="128"/>
      <c r="B785" s="57" t="s">
        <v>669</v>
      </c>
      <c r="C785" s="57"/>
      <c r="D785" s="428">
        <v>1</v>
      </c>
      <c r="E785" s="6" t="s">
        <v>19</v>
      </c>
      <c r="F785" s="677">
        <f>ROUND(I785*K785,3)</f>
        <v>604615.19999999995</v>
      </c>
      <c r="G785" s="646">
        <f>ROUND(D785*F785,3)</f>
        <v>604615.19999999995</v>
      </c>
      <c r="H785" s="456"/>
      <c r="I785" s="468">
        <v>755769</v>
      </c>
      <c r="J785" s="521" t="s">
        <v>2</v>
      </c>
      <c r="K785" s="522">
        <v>0.8</v>
      </c>
      <c r="M785" s="39"/>
      <c r="O785" s="39"/>
      <c r="Q785" s="40"/>
    </row>
    <row r="786" spans="1:17" s="21" customFormat="1" ht="14.25" customHeight="1">
      <c r="A786" s="296"/>
      <c r="B786" s="182"/>
      <c r="C786" s="303"/>
      <c r="D786" s="427"/>
      <c r="E786" s="185"/>
      <c r="F786" s="504"/>
      <c r="G786" s="498"/>
      <c r="H786" s="637"/>
      <c r="I786" s="540"/>
      <c r="J786" s="541"/>
      <c r="K786" s="686" t="s">
        <v>1136</v>
      </c>
      <c r="M786" s="39"/>
      <c r="O786" s="39"/>
      <c r="Q786" s="40"/>
    </row>
    <row r="787" spans="1:17" s="21" customFormat="1" ht="14.25" customHeight="1">
      <c r="A787" s="128"/>
      <c r="B787" s="57"/>
      <c r="C787" s="415"/>
      <c r="D787" s="428"/>
      <c r="E787" s="6"/>
      <c r="F787" s="61"/>
      <c r="G787" s="445"/>
      <c r="H787" s="456"/>
      <c r="I787" s="487"/>
      <c r="J787" s="543"/>
      <c r="K787" s="687" t="s">
        <v>1137</v>
      </c>
      <c r="M787" s="39"/>
      <c r="O787" s="39"/>
      <c r="Q787" s="40"/>
    </row>
    <row r="788" spans="1:17" s="21" customFormat="1" ht="14.25" customHeight="1">
      <c r="A788" s="99"/>
      <c r="B788" s="410"/>
      <c r="C788" s="203"/>
      <c r="D788" s="210"/>
      <c r="E788" s="3"/>
      <c r="F788" s="281"/>
      <c r="G788" s="653"/>
      <c r="H788" s="212"/>
      <c r="I788" s="253"/>
      <c r="J788" s="219"/>
      <c r="K788" s="384"/>
      <c r="M788" s="238"/>
      <c r="O788" s="39"/>
      <c r="Q788" s="40"/>
    </row>
    <row r="789" spans="1:17" s="21" customFormat="1" ht="14.25" customHeight="1">
      <c r="A789" s="45"/>
      <c r="B789" s="179"/>
      <c r="C789" s="205"/>
      <c r="D789" s="211"/>
      <c r="E789" s="6"/>
      <c r="F789" s="228" t="s">
        <v>57</v>
      </c>
      <c r="G789" s="653">
        <f>SUM(G765,G767,G769,G771,G773,G775,G777,G779,G781,G783,G785,G787)</f>
        <v>700152.02</v>
      </c>
      <c r="H789" s="264"/>
      <c r="I789" s="351"/>
      <c r="J789" s="15"/>
      <c r="K789" s="98"/>
      <c r="M789" s="238"/>
      <c r="O789" s="39"/>
      <c r="Q789" s="40"/>
    </row>
    <row r="790" spans="1:17" s="21" customFormat="1" ht="14.25" customHeight="1">
      <c r="A790" s="191"/>
      <c r="B790" s="204"/>
      <c r="C790" s="203"/>
      <c r="D790" s="210"/>
      <c r="E790" s="3"/>
      <c r="F790" s="244"/>
      <c r="G790" s="650"/>
      <c r="H790" s="187"/>
      <c r="I790" s="253"/>
      <c r="J790" s="219"/>
      <c r="K790" s="384"/>
      <c r="L790" s="223"/>
      <c r="M790" s="224"/>
      <c r="N790" s="224"/>
      <c r="O790" s="108"/>
      <c r="Q790" s="40"/>
    </row>
    <row r="791" spans="1:17" s="21" customFormat="1" ht="14.25" customHeight="1">
      <c r="A791" s="45"/>
      <c r="B791" s="9" t="s">
        <v>85</v>
      </c>
      <c r="C791" s="205"/>
      <c r="D791" s="211"/>
      <c r="E791" s="6"/>
      <c r="F791" s="245" t="s">
        <v>86</v>
      </c>
      <c r="G791" s="520">
        <f>ROUND(G789,2-INT(LOG(ABS(G789))))</f>
        <v>700000</v>
      </c>
      <c r="H791" s="264" t="s">
        <v>405</v>
      </c>
      <c r="I791" s="351"/>
      <c r="J791" s="15"/>
      <c r="K791" s="98"/>
      <c r="L791" s="223"/>
      <c r="M791" s="224"/>
      <c r="N791" s="224"/>
      <c r="O791" s="108"/>
      <c r="Q791" s="40"/>
    </row>
    <row r="792" spans="1:17" s="21" customFormat="1" ht="14.25" customHeight="1">
      <c r="A792" s="236"/>
      <c r="B792" s="182"/>
      <c r="C792" s="182"/>
      <c r="D792" s="390"/>
      <c r="E792" s="195"/>
      <c r="F792" s="391"/>
      <c r="G792" s="624"/>
      <c r="H792" s="180"/>
      <c r="I792" s="181"/>
      <c r="J792" s="181"/>
      <c r="K792" s="198"/>
      <c r="L792" s="242"/>
      <c r="M792" s="238"/>
      <c r="O792" s="108"/>
      <c r="Q792" s="40"/>
    </row>
    <row r="793" spans="1:17" s="21" customFormat="1" ht="14.25" customHeight="1">
      <c r="A793" s="170"/>
      <c r="B793" s="57"/>
      <c r="C793" s="57"/>
      <c r="D793" s="393"/>
      <c r="E793" s="65"/>
      <c r="F793" s="66"/>
      <c r="G793" s="165"/>
      <c r="H793" s="67"/>
      <c r="I793" s="265"/>
      <c r="J793" s="265"/>
      <c r="K793" s="266"/>
      <c r="L793" s="242"/>
      <c r="M793" s="238"/>
      <c r="O793" s="108"/>
      <c r="Q793" s="40"/>
    </row>
    <row r="794" spans="1:17" s="21" customFormat="1" ht="14.25" customHeight="1">
      <c r="A794" s="172"/>
      <c r="B794" s="408"/>
      <c r="C794" s="247"/>
      <c r="D794" s="246"/>
      <c r="E794" s="185"/>
      <c r="F794" s="227"/>
      <c r="G794" s="648"/>
      <c r="H794" s="187"/>
      <c r="I794" s="276"/>
      <c r="J794" s="181"/>
      <c r="K794" s="198"/>
      <c r="L794" s="242"/>
      <c r="M794" s="238"/>
      <c r="O794" s="108"/>
      <c r="Q794" s="40"/>
    </row>
    <row r="795" spans="1:17" s="21" customFormat="1" ht="14.25" customHeight="1">
      <c r="A795" s="310" t="s">
        <v>474</v>
      </c>
      <c r="B795" s="408" t="s">
        <v>1198</v>
      </c>
      <c r="C795" s="205"/>
      <c r="D795" s="211"/>
      <c r="E795" s="6"/>
      <c r="F795" s="228"/>
      <c r="G795" s="649"/>
      <c r="H795" s="264"/>
      <c r="I795" s="118"/>
      <c r="J795" s="24"/>
      <c r="K795" s="18"/>
      <c r="L795" s="242"/>
      <c r="M795" s="238"/>
      <c r="O795" s="108"/>
      <c r="Q795" s="40"/>
    </row>
    <row r="796" spans="1:17" s="21" customFormat="1" ht="14.25" customHeight="1">
      <c r="A796" s="191"/>
      <c r="B796" s="192"/>
      <c r="C796" s="192" t="s">
        <v>1079</v>
      </c>
      <c r="D796" s="210"/>
      <c r="E796" s="3"/>
      <c r="F796" s="504"/>
      <c r="G796" s="661"/>
      <c r="H796" s="478" t="s">
        <v>657</v>
      </c>
      <c r="I796" s="463">
        <v>6120</v>
      </c>
      <c r="J796" s="181"/>
      <c r="K796" s="198"/>
      <c r="L796" s="242"/>
      <c r="M796" s="238"/>
      <c r="O796" s="108"/>
      <c r="Q796" s="40"/>
    </row>
    <row r="797" spans="1:17" s="21" customFormat="1" ht="14.25" customHeight="1">
      <c r="A797" s="45"/>
      <c r="B797" s="46" t="s">
        <v>1074</v>
      </c>
      <c r="C797" s="46" t="s">
        <v>1075</v>
      </c>
      <c r="D797" s="129">
        <v>1</v>
      </c>
      <c r="E797" s="6" t="s">
        <v>4</v>
      </c>
      <c r="F797" s="647">
        <f t="shared" ref="F797" si="310">ROUND((I796+I797+J796+J797)/1,3)</f>
        <v>6120</v>
      </c>
      <c r="G797" s="646">
        <f t="shared" ref="G797" si="311">ROUND(D797*F797,3)</f>
        <v>6120</v>
      </c>
      <c r="H797" s="456" t="s">
        <v>155</v>
      </c>
      <c r="I797" s="480"/>
      <c r="J797" s="24"/>
      <c r="K797" s="18"/>
      <c r="L797" s="242"/>
      <c r="M797" s="238"/>
      <c r="O797" s="108"/>
      <c r="Q797" s="40"/>
    </row>
    <row r="798" spans="1:17" s="21" customFormat="1" ht="14.25" customHeight="1">
      <c r="A798" s="191"/>
      <c r="B798" s="192"/>
      <c r="C798" s="192" t="s">
        <v>1076</v>
      </c>
      <c r="D798" s="210"/>
      <c r="E798" s="3"/>
      <c r="F798" s="460"/>
      <c r="G798" s="461"/>
      <c r="H798" s="478" t="s">
        <v>657</v>
      </c>
      <c r="I798" s="463">
        <v>2090</v>
      </c>
      <c r="J798" s="181"/>
      <c r="K798" s="198"/>
      <c r="L798" s="223"/>
      <c r="M798" s="115"/>
      <c r="N798" s="115"/>
      <c r="O798" s="224"/>
      <c r="Q798" s="40"/>
    </row>
    <row r="799" spans="1:17" s="21" customFormat="1" ht="14.25" customHeight="1">
      <c r="A799" s="45"/>
      <c r="B799" s="46" t="s">
        <v>1077</v>
      </c>
      <c r="C799" s="46" t="s">
        <v>1078</v>
      </c>
      <c r="D799" s="129">
        <v>1</v>
      </c>
      <c r="E799" s="6" t="s">
        <v>4</v>
      </c>
      <c r="F799" s="647">
        <f t="shared" ref="F799" si="312">ROUND((I798+I799+J798+J799)/2,3)</f>
        <v>2225</v>
      </c>
      <c r="G799" s="646">
        <f t="shared" ref="G799" si="313">ROUND(D799*F799,3)</f>
        <v>2225</v>
      </c>
      <c r="H799" s="456" t="s">
        <v>665</v>
      </c>
      <c r="I799" s="468">
        <v>2360</v>
      </c>
      <c r="J799" s="24"/>
      <c r="K799" s="18"/>
      <c r="L799" s="223"/>
      <c r="M799" s="115"/>
      <c r="N799" s="115"/>
      <c r="O799" s="224"/>
      <c r="Q799" s="40"/>
    </row>
    <row r="800" spans="1:17" s="21" customFormat="1" ht="14.25" customHeight="1">
      <c r="A800" s="295"/>
      <c r="B800" s="204"/>
      <c r="C800" s="203"/>
      <c r="D800" s="210"/>
      <c r="E800" s="3"/>
      <c r="F800" s="227"/>
      <c r="G800" s="653"/>
      <c r="H800" s="478"/>
      <c r="I800" s="652"/>
      <c r="J800" s="267"/>
      <c r="K800" s="303"/>
      <c r="M800" s="39"/>
      <c r="O800" s="39"/>
      <c r="Q800" s="40"/>
    </row>
    <row r="801" spans="1:17" s="21" customFormat="1" ht="14.25" customHeight="1">
      <c r="A801" s="310"/>
      <c r="B801" s="179"/>
      <c r="C801" s="205"/>
      <c r="D801" s="211"/>
      <c r="E801" s="6"/>
      <c r="F801" s="228" t="s">
        <v>57</v>
      </c>
      <c r="G801" s="653">
        <f>SUM(G795,G797,G799)</f>
        <v>8345</v>
      </c>
      <c r="H801" s="264"/>
      <c r="I801" s="382"/>
      <c r="J801" s="265"/>
      <c r="K801" s="18"/>
      <c r="M801" s="39"/>
      <c r="O801" s="39"/>
      <c r="Q801" s="40"/>
    </row>
    <row r="802" spans="1:17" s="21" customFormat="1" ht="14.25" customHeight="1">
      <c r="A802" s="236"/>
      <c r="B802" s="204"/>
      <c r="C802" s="203"/>
      <c r="D802" s="210"/>
      <c r="E802" s="3"/>
      <c r="F802" s="244"/>
      <c r="G802" s="650"/>
      <c r="H802" s="187"/>
      <c r="I802" s="385"/>
      <c r="J802" s="267"/>
      <c r="K802" s="386"/>
      <c r="M802" s="39"/>
      <c r="O802" s="39"/>
      <c r="Q802" s="40"/>
    </row>
    <row r="803" spans="1:17" s="21" customFormat="1" ht="14.25" customHeight="1">
      <c r="A803" s="170"/>
      <c r="B803" s="9" t="s">
        <v>85</v>
      </c>
      <c r="C803" s="205"/>
      <c r="D803" s="211"/>
      <c r="E803" s="6"/>
      <c r="F803" s="245" t="s">
        <v>86</v>
      </c>
      <c r="G803" s="520">
        <f>ROUND(G801,2-INT(LOG(ABS(G801))))</f>
        <v>8350</v>
      </c>
      <c r="H803" s="264" t="s">
        <v>94</v>
      </c>
      <c r="I803" s="382"/>
      <c r="J803" s="265"/>
      <c r="K803" s="266"/>
      <c r="M803" s="39"/>
      <c r="O803" s="39"/>
      <c r="Q803" s="40"/>
    </row>
    <row r="804" spans="1:17" s="21" customFormat="1" ht="14.25" customHeight="1">
      <c r="A804" s="241"/>
      <c r="B804" s="204"/>
      <c r="C804" s="203"/>
      <c r="D804" s="210"/>
      <c r="E804" s="3"/>
      <c r="F804" s="244"/>
      <c r="G804" s="650"/>
      <c r="H804" s="187"/>
      <c r="I804" s="385"/>
      <c r="J804" s="267"/>
      <c r="K804" s="386"/>
      <c r="M804" s="39"/>
      <c r="O804" s="39"/>
      <c r="Q804" s="40"/>
    </row>
    <row r="805" spans="1:17" s="21" customFormat="1" ht="14.25" customHeight="1">
      <c r="A805" s="128"/>
      <c r="B805" s="9"/>
      <c r="C805" s="205"/>
      <c r="D805" s="211"/>
      <c r="E805" s="6"/>
      <c r="F805" s="245"/>
      <c r="G805" s="520"/>
      <c r="H805" s="264"/>
      <c r="I805" s="382"/>
      <c r="J805" s="265"/>
      <c r="K805" s="266"/>
      <c r="M805" s="39"/>
      <c r="O805" s="39"/>
      <c r="Q805" s="40"/>
    </row>
    <row r="806" spans="1:17" s="21" customFormat="1" ht="14.25" customHeight="1">
      <c r="A806" s="172"/>
      <c r="B806" s="182"/>
      <c r="C806" s="182" t="s">
        <v>559</v>
      </c>
      <c r="D806" s="246"/>
      <c r="E806" s="185"/>
      <c r="F806" s="227"/>
      <c r="G806" s="648"/>
      <c r="H806" s="187"/>
      <c r="I806" s="385"/>
      <c r="J806" s="267"/>
      <c r="K806" s="386"/>
      <c r="M806" s="238"/>
      <c r="O806" s="39"/>
      <c r="Q806" s="40"/>
    </row>
    <row r="807" spans="1:17" s="21" customFormat="1" ht="14.25" customHeight="1">
      <c r="A807" s="310" t="s">
        <v>478</v>
      </c>
      <c r="B807" s="292" t="s">
        <v>548</v>
      </c>
      <c r="C807" s="205" t="s">
        <v>1071</v>
      </c>
      <c r="D807" s="211"/>
      <c r="E807" s="6"/>
      <c r="F807" s="228"/>
      <c r="G807" s="649"/>
      <c r="H807" s="264"/>
      <c r="I807" s="382"/>
      <c r="J807" s="265"/>
      <c r="K807" s="266"/>
      <c r="M807" s="238"/>
      <c r="O807" s="39"/>
      <c r="Q807" s="40"/>
    </row>
    <row r="808" spans="1:17" s="21" customFormat="1" ht="14.25" customHeight="1">
      <c r="A808" s="236"/>
      <c r="B808" s="307"/>
      <c r="C808" s="247"/>
      <c r="D808" s="175"/>
      <c r="E808" s="194"/>
      <c r="F808" s="227"/>
      <c r="G808" s="669"/>
      <c r="H808" s="478" t="s">
        <v>617</v>
      </c>
      <c r="I808" s="463">
        <v>1387</v>
      </c>
      <c r="J808" s="472"/>
      <c r="K808" s="670"/>
      <c r="L808" s="223"/>
      <c r="M808" s="224"/>
      <c r="N808" s="224"/>
      <c r="O808" s="108"/>
      <c r="Q808" s="40"/>
    </row>
    <row r="809" spans="1:17" s="21" customFormat="1" ht="14.25" customHeight="1">
      <c r="A809" s="170"/>
      <c r="B809" s="46" t="s">
        <v>618</v>
      </c>
      <c r="C809" s="205" t="s">
        <v>558</v>
      </c>
      <c r="D809" s="129">
        <v>1</v>
      </c>
      <c r="E809" s="48" t="s">
        <v>81</v>
      </c>
      <c r="F809" s="645">
        <f t="shared" ref="F809" si="314">ROUND((I808+I809+J808+J809)/1,3)</f>
        <v>1387</v>
      </c>
      <c r="G809" s="646">
        <f>ROUND(D809*F809,3)</f>
        <v>1387</v>
      </c>
      <c r="H809" s="456"/>
      <c r="I809" s="468"/>
      <c r="J809" s="458"/>
      <c r="K809" s="584"/>
      <c r="L809" s="223"/>
      <c r="M809" s="224"/>
      <c r="N809" s="224"/>
      <c r="O809" s="108"/>
      <c r="Q809" s="40"/>
    </row>
    <row r="810" spans="1:17" s="21" customFormat="1" ht="14.25" customHeight="1">
      <c r="A810" s="295"/>
      <c r="B810" s="183"/>
      <c r="C810" s="254"/>
      <c r="D810" s="175"/>
      <c r="E810" s="3"/>
      <c r="F810" s="227"/>
      <c r="G810" s="669"/>
      <c r="H810" s="478"/>
      <c r="I810" s="463"/>
      <c r="J810" s="464"/>
      <c r="K810" s="479" t="s">
        <v>1080</v>
      </c>
      <c r="L810" s="242"/>
      <c r="M810" s="238"/>
      <c r="O810" s="108"/>
      <c r="Q810" s="40"/>
    </row>
    <row r="811" spans="1:17" s="21" customFormat="1" ht="14.25" customHeight="1">
      <c r="A811" s="310"/>
      <c r="B811" s="4"/>
      <c r="C811" s="5"/>
      <c r="D811" s="129"/>
      <c r="E811" s="6"/>
      <c r="F811" s="240"/>
      <c r="G811" s="646"/>
      <c r="H811" s="456"/>
      <c r="I811" s="468"/>
      <c r="J811" s="469"/>
      <c r="K811" s="475"/>
      <c r="L811" s="242"/>
      <c r="M811" s="238"/>
      <c r="O811" s="108"/>
      <c r="Q811" s="40"/>
    </row>
    <row r="812" spans="1:17" s="21" customFormat="1" ht="14.25" customHeight="1">
      <c r="A812" s="295"/>
      <c r="B812" s="183"/>
      <c r="C812" s="254"/>
      <c r="D812" s="175"/>
      <c r="E812" s="3"/>
      <c r="F812" s="227"/>
      <c r="G812" s="669"/>
      <c r="H812" s="478" t="s">
        <v>619</v>
      </c>
      <c r="I812" s="463">
        <v>14150</v>
      </c>
      <c r="J812" s="464"/>
      <c r="K812" s="499"/>
      <c r="L812" s="242"/>
      <c r="M812" s="238"/>
      <c r="O812" s="108"/>
      <c r="P812" s="92"/>
      <c r="Q812" s="40"/>
    </row>
    <row r="813" spans="1:17" s="21" customFormat="1" ht="14.25" customHeight="1">
      <c r="A813" s="310"/>
      <c r="B813" s="4" t="s">
        <v>620</v>
      </c>
      <c r="C813" s="5"/>
      <c r="D813" s="129">
        <v>0.01</v>
      </c>
      <c r="E813" s="6" t="s">
        <v>102</v>
      </c>
      <c r="F813" s="645">
        <f t="shared" ref="F813" si="315">ROUND((I812+I813+J812+J813)/1,3)</f>
        <v>14150</v>
      </c>
      <c r="G813" s="646">
        <f>ROUND(D813*F813,3)</f>
        <v>141.5</v>
      </c>
      <c r="H813" s="456"/>
      <c r="I813" s="468"/>
      <c r="J813" s="469"/>
      <c r="K813" s="475"/>
      <c r="L813" s="242"/>
      <c r="M813" s="238"/>
      <c r="O813" s="108"/>
      <c r="P813" s="92"/>
      <c r="Q813" s="40"/>
    </row>
    <row r="814" spans="1:17" s="21" customFormat="1" ht="14.25" customHeight="1">
      <c r="A814" s="191"/>
      <c r="B814" s="183" t="s">
        <v>604</v>
      </c>
      <c r="C814" s="2"/>
      <c r="D814" s="175"/>
      <c r="E814" s="3"/>
      <c r="F814" s="611"/>
      <c r="G814" s="669"/>
      <c r="H814" s="478" t="s">
        <v>1330</v>
      </c>
      <c r="I814" s="463"/>
      <c r="J814" s="464"/>
      <c r="K814" s="499"/>
      <c r="L814" s="242"/>
      <c r="M814" s="238"/>
      <c r="O814" s="108"/>
      <c r="Q814" s="40"/>
    </row>
    <row r="815" spans="1:17" s="21" customFormat="1" ht="14.25" customHeight="1">
      <c r="A815" s="45"/>
      <c r="B815" s="4" t="s">
        <v>608</v>
      </c>
      <c r="C815" s="5"/>
      <c r="D815" s="129">
        <v>0</v>
      </c>
      <c r="E815" s="6" t="s">
        <v>605</v>
      </c>
      <c r="F815" s="662">
        <v>27000</v>
      </c>
      <c r="G815" s="646">
        <f>ROUND(D815*F815,3)</f>
        <v>0</v>
      </c>
      <c r="H815" s="456" t="s">
        <v>606</v>
      </c>
      <c r="I815" s="468"/>
      <c r="J815" s="469"/>
      <c r="K815" s="475"/>
      <c r="L815" s="242"/>
      <c r="M815" s="238"/>
      <c r="O815" s="108"/>
      <c r="Q815" s="40"/>
    </row>
    <row r="816" spans="1:17" s="21" customFormat="1" ht="14.25" customHeight="1">
      <c r="A816" s="295"/>
      <c r="B816" s="183" t="s">
        <v>625</v>
      </c>
      <c r="C816" s="2"/>
      <c r="D816" s="175"/>
      <c r="E816" s="3"/>
      <c r="F816" s="611"/>
      <c r="G816" s="669"/>
      <c r="H816" s="478" t="s">
        <v>1330</v>
      </c>
      <c r="I816" s="463"/>
      <c r="J816" s="464"/>
      <c r="K816" s="499"/>
      <c r="L816" s="223"/>
      <c r="M816" s="115"/>
      <c r="N816" s="115"/>
      <c r="O816" s="224"/>
      <c r="Q816" s="40"/>
    </row>
    <row r="817" spans="1:17" s="21" customFormat="1" ht="14.25" customHeight="1">
      <c r="A817" s="310"/>
      <c r="B817" s="4" t="s">
        <v>608</v>
      </c>
      <c r="C817" s="5"/>
      <c r="D817" s="129">
        <v>0</v>
      </c>
      <c r="E817" s="6" t="s">
        <v>605</v>
      </c>
      <c r="F817" s="662">
        <v>25600</v>
      </c>
      <c r="G817" s="646">
        <f>ROUND(D817*F817,3)</f>
        <v>0</v>
      </c>
      <c r="H817" s="456" t="s">
        <v>606</v>
      </c>
      <c r="I817" s="468"/>
      <c r="J817" s="469"/>
      <c r="K817" s="475"/>
      <c r="L817" s="223"/>
      <c r="M817" s="115"/>
      <c r="N817" s="115"/>
      <c r="O817" s="224"/>
      <c r="Q817" s="40"/>
    </row>
    <row r="818" spans="1:17" s="21" customFormat="1" ht="14.25" customHeight="1">
      <c r="A818" s="236"/>
      <c r="B818" s="183" t="s">
        <v>621</v>
      </c>
      <c r="C818" s="203" t="s">
        <v>623</v>
      </c>
      <c r="D818" s="175"/>
      <c r="E818" s="3"/>
      <c r="F818" s="227"/>
      <c r="G818" s="669"/>
      <c r="H818" s="212"/>
      <c r="I818" s="119"/>
      <c r="J818" s="28"/>
      <c r="K818" s="317"/>
      <c r="M818" s="39"/>
      <c r="O818" s="39"/>
      <c r="Q818" s="40"/>
    </row>
    <row r="819" spans="1:17" s="21" customFormat="1" ht="14.25" customHeight="1">
      <c r="A819" s="170"/>
      <c r="B819" s="4" t="s">
        <v>622</v>
      </c>
      <c r="C819" s="205" t="s">
        <v>624</v>
      </c>
      <c r="D819" s="129">
        <v>0.26</v>
      </c>
      <c r="E819" s="6" t="s">
        <v>84</v>
      </c>
      <c r="F819" s="243">
        <f>SUM(G815,G817)</f>
        <v>0</v>
      </c>
      <c r="G819" s="646">
        <f>ROUND(D819*F819,3)</f>
        <v>0</v>
      </c>
      <c r="H819" s="50"/>
      <c r="I819" s="118"/>
      <c r="J819" s="24"/>
      <c r="K819" s="18"/>
      <c r="M819" s="39"/>
      <c r="O819" s="39"/>
      <c r="Q819" s="40"/>
    </row>
    <row r="820" spans="1:17" s="21" customFormat="1" ht="14.25" customHeight="1">
      <c r="A820" s="241"/>
      <c r="B820" s="204"/>
      <c r="C820" s="203"/>
      <c r="D820" s="210"/>
      <c r="E820" s="3"/>
      <c r="F820" s="227"/>
      <c r="G820" s="653"/>
      <c r="H820" s="187"/>
      <c r="I820" s="385"/>
      <c r="J820" s="267"/>
      <c r="K820" s="386"/>
      <c r="M820" s="91"/>
      <c r="O820" s="39"/>
      <c r="Q820" s="40"/>
    </row>
    <row r="821" spans="1:17" s="21" customFormat="1" ht="14.25" customHeight="1">
      <c r="A821" s="128"/>
      <c r="B821" s="179"/>
      <c r="C821" s="205"/>
      <c r="D821" s="211"/>
      <c r="E821" s="6"/>
      <c r="F821" s="228" t="s">
        <v>57</v>
      </c>
      <c r="G821" s="653">
        <f>SUM(G807,G809,G811,G813,G815,G817,G819)</f>
        <v>1528.5</v>
      </c>
      <c r="H821" s="264"/>
      <c r="I821" s="382"/>
      <c r="J821" s="265"/>
      <c r="K821" s="266"/>
      <c r="M821" s="39"/>
      <c r="O821" s="39"/>
      <c r="Q821" s="40"/>
    </row>
    <row r="822" spans="1:17" s="21" customFormat="1" ht="14.25" customHeight="1">
      <c r="A822" s="191"/>
      <c r="B822" s="204"/>
      <c r="C822" s="203"/>
      <c r="D822" s="210"/>
      <c r="E822" s="3"/>
      <c r="F822" s="244"/>
      <c r="G822" s="650"/>
      <c r="H822" s="187"/>
      <c r="I822" s="385"/>
      <c r="J822" s="267"/>
      <c r="K822" s="386"/>
      <c r="M822" s="238"/>
      <c r="O822" s="224"/>
      <c r="Q822" s="40"/>
    </row>
    <row r="823" spans="1:17" s="21" customFormat="1" ht="14.25" customHeight="1">
      <c r="A823" s="45"/>
      <c r="B823" s="9" t="s">
        <v>85</v>
      </c>
      <c r="C823" s="205"/>
      <c r="D823" s="211"/>
      <c r="E823" s="6"/>
      <c r="F823" s="245" t="s">
        <v>86</v>
      </c>
      <c r="G823" s="520">
        <f>ROUND(G821,2-INT(LOG(ABS(G821))))</f>
        <v>1530</v>
      </c>
      <c r="H823" s="264" t="s">
        <v>400</v>
      </c>
      <c r="I823" s="382"/>
      <c r="J823" s="265"/>
      <c r="K823" s="266"/>
      <c r="M823" s="238"/>
      <c r="O823" s="224"/>
      <c r="Q823" s="40"/>
    </row>
    <row r="824" spans="1:17" s="21" customFormat="1" ht="14.25" customHeight="1">
      <c r="A824" s="295"/>
      <c r="B824" s="182"/>
      <c r="C824" s="182"/>
      <c r="D824" s="390"/>
      <c r="E824" s="195"/>
      <c r="F824" s="391"/>
      <c r="G824" s="624"/>
      <c r="H824" s="180"/>
      <c r="I824" s="276"/>
      <c r="J824" s="181"/>
      <c r="K824" s="198"/>
      <c r="L824" s="223"/>
      <c r="M824" s="224"/>
      <c r="N824" s="224"/>
      <c r="O824" s="39"/>
      <c r="Q824" s="40"/>
    </row>
    <row r="825" spans="1:17" s="21" customFormat="1" ht="14.25" customHeight="1">
      <c r="A825" s="310"/>
      <c r="B825" s="57"/>
      <c r="C825" s="57"/>
      <c r="D825" s="393"/>
      <c r="E825" s="65"/>
      <c r="F825" s="66"/>
      <c r="G825" s="165"/>
      <c r="H825" s="67"/>
      <c r="I825" s="118"/>
      <c r="J825" s="24"/>
      <c r="K825" s="18"/>
      <c r="L825" s="223"/>
      <c r="M825" s="224"/>
      <c r="N825" s="224"/>
      <c r="O825" s="39"/>
      <c r="Q825" s="40"/>
    </row>
    <row r="826" spans="1:17" s="21" customFormat="1" ht="14.25" customHeight="1">
      <c r="A826" s="172"/>
      <c r="B826" s="183"/>
      <c r="C826" s="182"/>
      <c r="D826" s="390"/>
      <c r="E826" s="195"/>
      <c r="F826" s="391"/>
      <c r="G826" s="624"/>
      <c r="H826" s="180"/>
      <c r="I826" s="276"/>
      <c r="J826" s="181"/>
      <c r="K826" s="198"/>
      <c r="L826" s="242"/>
      <c r="M826" s="238"/>
      <c r="O826" s="108"/>
      <c r="Q826" s="40"/>
    </row>
    <row r="827" spans="1:17" s="21" customFormat="1" ht="14.25" customHeight="1">
      <c r="A827" s="310" t="s">
        <v>479</v>
      </c>
      <c r="B827" s="46" t="s">
        <v>1073</v>
      </c>
      <c r="C827" s="57"/>
      <c r="D827" s="393"/>
      <c r="E827" s="65"/>
      <c r="F827" s="66"/>
      <c r="G827" s="165"/>
      <c r="H827" s="67"/>
      <c r="I827" s="118"/>
      <c r="J827" s="24"/>
      <c r="K827" s="18"/>
      <c r="L827" s="242"/>
      <c r="M827" s="238"/>
      <c r="O827" s="108"/>
      <c r="Q827" s="40"/>
    </row>
    <row r="828" spans="1:17" s="21" customFormat="1" ht="14.25" customHeight="1">
      <c r="A828" s="191"/>
      <c r="B828" s="183"/>
      <c r="C828" s="2"/>
      <c r="D828" s="175"/>
      <c r="E828" s="3"/>
      <c r="F828" s="227"/>
      <c r="G828" s="669"/>
      <c r="H828" s="478" t="s">
        <v>1330</v>
      </c>
      <c r="I828" s="463"/>
      <c r="J828" s="464"/>
      <c r="K828" s="198"/>
      <c r="L828" s="242"/>
      <c r="M828" s="238"/>
      <c r="O828" s="108"/>
      <c r="Q828" s="40"/>
    </row>
    <row r="829" spans="1:17" s="21" customFormat="1" ht="14.25" customHeight="1">
      <c r="A829" s="45"/>
      <c r="B829" s="4" t="s">
        <v>628</v>
      </c>
      <c r="C829" s="5"/>
      <c r="D829" s="668">
        <v>1</v>
      </c>
      <c r="E829" s="6" t="s">
        <v>605</v>
      </c>
      <c r="F829" s="662">
        <v>17300</v>
      </c>
      <c r="G829" s="646">
        <f>ROUND(D829*F829,3)</f>
        <v>17300</v>
      </c>
      <c r="H829" s="456" t="s">
        <v>606</v>
      </c>
      <c r="I829" s="468"/>
      <c r="J829" s="469"/>
      <c r="K829" s="18"/>
      <c r="L829" s="242"/>
      <c r="M829" s="238"/>
      <c r="O829" s="108"/>
      <c r="Q829" s="40"/>
    </row>
    <row r="830" spans="1:17" s="21" customFormat="1" ht="14.25" customHeight="1">
      <c r="A830" s="236"/>
      <c r="B830" s="183" t="s">
        <v>621</v>
      </c>
      <c r="C830" s="203" t="s">
        <v>623</v>
      </c>
      <c r="D830" s="175"/>
      <c r="E830" s="3"/>
      <c r="F830" s="611"/>
      <c r="G830" s="669"/>
      <c r="H830" s="212"/>
      <c r="I830" s="119"/>
      <c r="J830" s="28"/>
      <c r="K830" s="317"/>
      <c r="L830" s="242"/>
      <c r="M830" s="238"/>
      <c r="O830" s="108"/>
      <c r="Q830" s="40"/>
    </row>
    <row r="831" spans="1:17" s="21" customFormat="1" ht="14.25" customHeight="1">
      <c r="A831" s="170"/>
      <c r="B831" s="4" t="s">
        <v>622</v>
      </c>
      <c r="C831" s="205" t="s">
        <v>624</v>
      </c>
      <c r="D831" s="129">
        <v>0.26</v>
      </c>
      <c r="E831" s="6" t="s">
        <v>84</v>
      </c>
      <c r="F831" s="662">
        <f>SUM(G827,G829)</f>
        <v>17300</v>
      </c>
      <c r="G831" s="646">
        <f>ROUND(D831*F831,3)</f>
        <v>4498</v>
      </c>
      <c r="H831" s="50"/>
      <c r="I831" s="118"/>
      <c r="J831" s="24"/>
      <c r="K831" s="18"/>
      <c r="L831" s="242"/>
      <c r="M831" s="238"/>
      <c r="O831" s="108"/>
      <c r="Q831" s="40"/>
    </row>
    <row r="832" spans="1:17" s="21" customFormat="1" ht="14.25" customHeight="1">
      <c r="A832" s="236"/>
      <c r="B832" s="204"/>
      <c r="C832" s="203"/>
      <c r="D832" s="210"/>
      <c r="E832" s="3"/>
      <c r="F832" s="227"/>
      <c r="G832" s="653"/>
      <c r="H832" s="187"/>
      <c r="I832" s="276"/>
      <c r="J832" s="181"/>
      <c r="K832" s="198"/>
      <c r="L832" s="223"/>
      <c r="M832" s="115"/>
      <c r="N832" s="115"/>
      <c r="O832" s="108"/>
      <c r="Q832" s="40"/>
    </row>
    <row r="833" spans="1:17" s="21" customFormat="1" ht="14.25" customHeight="1">
      <c r="A833" s="170"/>
      <c r="B833" s="179"/>
      <c r="C833" s="205"/>
      <c r="D833" s="211"/>
      <c r="E833" s="6"/>
      <c r="F833" s="228" t="s">
        <v>57</v>
      </c>
      <c r="G833" s="653">
        <f>SUM(G827,G829,G831)</f>
        <v>21798</v>
      </c>
      <c r="H833" s="264"/>
      <c r="I833" s="118"/>
      <c r="J833" s="24"/>
      <c r="K833" s="18"/>
      <c r="L833" s="223"/>
      <c r="M833" s="115"/>
      <c r="N833" s="115"/>
      <c r="O833" s="108"/>
      <c r="Q833" s="40"/>
    </row>
    <row r="834" spans="1:17" s="21" customFormat="1" ht="14.25" customHeight="1">
      <c r="A834" s="295"/>
      <c r="B834" s="204"/>
      <c r="C834" s="203"/>
      <c r="D834" s="210"/>
      <c r="E834" s="3"/>
      <c r="F834" s="244"/>
      <c r="G834" s="650"/>
      <c r="H834" s="187"/>
      <c r="I834" s="276"/>
      <c r="J834" s="181"/>
      <c r="K834" s="198"/>
      <c r="M834" s="39"/>
      <c r="O834" s="108"/>
      <c r="Q834" s="40"/>
    </row>
    <row r="835" spans="1:17" s="21" customFormat="1" ht="14.25" customHeight="1">
      <c r="A835" s="310"/>
      <c r="B835" s="9" t="s">
        <v>85</v>
      </c>
      <c r="C835" s="205"/>
      <c r="D835" s="211"/>
      <c r="E835" s="6"/>
      <c r="F835" s="245" t="s">
        <v>86</v>
      </c>
      <c r="G835" s="520">
        <f>ROUND(G833,2-INT(LOG(ABS(G833))))</f>
        <v>21800</v>
      </c>
      <c r="H835" s="264" t="s">
        <v>629</v>
      </c>
      <c r="I835" s="118"/>
      <c r="J835" s="24"/>
      <c r="K835" s="18"/>
      <c r="M835" s="39"/>
      <c r="O835" s="108"/>
      <c r="Q835" s="40"/>
    </row>
    <row r="836" spans="1:17" s="21" customFormat="1" ht="14.25" customHeight="1">
      <c r="A836" s="295"/>
      <c r="B836" s="182"/>
      <c r="C836" s="182"/>
      <c r="D836" s="390"/>
      <c r="E836" s="195"/>
      <c r="F836" s="391"/>
      <c r="G836" s="624"/>
      <c r="H836" s="180"/>
      <c r="I836" s="276"/>
      <c r="J836" s="181"/>
      <c r="K836" s="198"/>
      <c r="L836" s="223"/>
      <c r="M836" s="115"/>
      <c r="N836" s="115"/>
      <c r="O836" s="224"/>
      <c r="Q836" s="40"/>
    </row>
    <row r="837" spans="1:17" s="21" customFormat="1" ht="14.25" customHeight="1">
      <c r="A837" s="310"/>
      <c r="B837" s="57"/>
      <c r="C837" s="57"/>
      <c r="D837" s="393"/>
      <c r="E837" s="65"/>
      <c r="F837" s="66"/>
      <c r="G837" s="165"/>
      <c r="H837" s="67"/>
      <c r="I837" s="118"/>
      <c r="J837" s="24"/>
      <c r="K837" s="18"/>
      <c r="L837" s="223"/>
      <c r="M837" s="115"/>
      <c r="N837" s="115"/>
      <c r="O837" s="224"/>
      <c r="Q837" s="40"/>
    </row>
    <row r="838" spans="1:17" s="21" customFormat="1" ht="14.25" customHeight="1">
      <c r="A838" s="172"/>
      <c r="B838" s="182"/>
      <c r="C838" s="182"/>
      <c r="D838" s="390"/>
      <c r="E838" s="195"/>
      <c r="F838" s="391"/>
      <c r="G838" s="624"/>
      <c r="H838" s="180"/>
      <c r="I838" s="276"/>
      <c r="J838" s="181"/>
      <c r="K838" s="198"/>
      <c r="L838" s="242"/>
      <c r="M838" s="238"/>
      <c r="O838" s="39"/>
      <c r="Q838" s="40"/>
    </row>
    <row r="839" spans="1:17" s="21" customFormat="1" ht="14.25" customHeight="1">
      <c r="A839" s="310" t="s">
        <v>481</v>
      </c>
      <c r="B839" s="292" t="s">
        <v>209</v>
      </c>
      <c r="C839" s="57"/>
      <c r="D839" s="393"/>
      <c r="E839" s="65"/>
      <c r="F839" s="66"/>
      <c r="G839" s="165"/>
      <c r="H839" s="67"/>
      <c r="I839" s="118"/>
      <c r="J839" s="24"/>
      <c r="K839" s="18"/>
      <c r="L839" s="242"/>
      <c r="M839" s="238"/>
      <c r="O839" s="39"/>
      <c r="Q839" s="40"/>
    </row>
    <row r="840" spans="1:17" s="21" customFormat="1" ht="14.25" customHeight="1">
      <c r="A840" s="295"/>
      <c r="B840" s="182" t="s">
        <v>1091</v>
      </c>
      <c r="C840" s="182"/>
      <c r="D840" s="210"/>
      <c r="E840" s="3"/>
      <c r="F840" s="340"/>
      <c r="G840" s="461"/>
      <c r="H840" s="462" t="s">
        <v>1360</v>
      </c>
      <c r="I840" s="471">
        <v>3780</v>
      </c>
      <c r="J840" s="188"/>
      <c r="K840" s="198"/>
      <c r="L840" s="223"/>
      <c r="M840" s="115"/>
      <c r="N840" s="115"/>
      <c r="O840" s="224"/>
      <c r="Q840" s="40"/>
    </row>
    <row r="841" spans="1:17" s="21" customFormat="1" ht="14.25" customHeight="1">
      <c r="A841" s="310"/>
      <c r="B841" s="57" t="s">
        <v>674</v>
      </c>
      <c r="C841" s="57" t="s">
        <v>676</v>
      </c>
      <c r="D841" s="129">
        <v>11.78</v>
      </c>
      <c r="E841" s="6" t="s">
        <v>4</v>
      </c>
      <c r="F841" s="647">
        <f t="shared" ref="F841" si="316">ROUND((I840+I841+J840+J841)/2,3)</f>
        <v>3930</v>
      </c>
      <c r="G841" s="646">
        <f t="shared" ref="G841" si="317">ROUND(D841*F841,3)</f>
        <v>46295.4</v>
      </c>
      <c r="H841" s="456" t="s">
        <v>673</v>
      </c>
      <c r="I841" s="468">
        <v>4080</v>
      </c>
      <c r="J841" s="24"/>
      <c r="K841" s="18"/>
      <c r="L841" s="223"/>
      <c r="M841" s="115"/>
      <c r="N841" s="111"/>
      <c r="O841" s="224"/>
      <c r="Q841" s="40"/>
    </row>
    <row r="842" spans="1:17" s="21" customFormat="1" ht="14.25" customHeight="1">
      <c r="A842" s="171"/>
      <c r="B842" s="182" t="s">
        <v>1092</v>
      </c>
      <c r="C842" s="182"/>
      <c r="D842" s="210"/>
      <c r="E842" s="3"/>
      <c r="F842" s="460"/>
      <c r="G842" s="461"/>
      <c r="H842" s="462" t="s">
        <v>1360</v>
      </c>
      <c r="I842" s="471">
        <v>3270</v>
      </c>
      <c r="J842" s="188"/>
      <c r="K842" s="198"/>
      <c r="L842" s="242"/>
      <c r="M842" s="115"/>
      <c r="N842" s="115"/>
      <c r="O842" s="224"/>
      <c r="Q842" s="40"/>
    </row>
    <row r="843" spans="1:17" s="21" customFormat="1" ht="14.25" customHeight="1">
      <c r="A843" s="170"/>
      <c r="B843" s="57" t="s">
        <v>674</v>
      </c>
      <c r="C843" s="57" t="s">
        <v>1095</v>
      </c>
      <c r="D843" s="129">
        <v>2.8965999999999998</v>
      </c>
      <c r="E843" s="6" t="s">
        <v>4</v>
      </c>
      <c r="F843" s="647">
        <f t="shared" ref="F843" si="318">ROUND((I842+I843+J842+J843)/2,3)</f>
        <v>3340</v>
      </c>
      <c r="G843" s="646">
        <f t="shared" ref="G843" si="319">ROUND(D843*F843,3)</f>
        <v>9674.64</v>
      </c>
      <c r="H843" s="456" t="s">
        <v>673</v>
      </c>
      <c r="I843" s="468">
        <v>3410</v>
      </c>
      <c r="J843" s="24"/>
      <c r="K843" s="18"/>
      <c r="L843" s="242"/>
      <c r="M843" s="115"/>
      <c r="N843" s="115"/>
      <c r="O843" s="224"/>
      <c r="Q843" s="40"/>
    </row>
    <row r="844" spans="1:17" s="21" customFormat="1" ht="14.25" customHeight="1">
      <c r="A844" s="236"/>
      <c r="B844" s="182" t="s">
        <v>1093</v>
      </c>
      <c r="C844" s="182"/>
      <c r="D844" s="210"/>
      <c r="E844" s="3"/>
      <c r="F844" s="460"/>
      <c r="G844" s="461"/>
      <c r="H844" s="462" t="s">
        <v>1360</v>
      </c>
      <c r="I844" s="471">
        <v>2670</v>
      </c>
      <c r="J844" s="188"/>
      <c r="K844" s="198"/>
      <c r="L844" s="242"/>
      <c r="M844" s="39"/>
      <c r="O844" s="39"/>
      <c r="Q844" s="40"/>
    </row>
    <row r="845" spans="1:17" s="21" customFormat="1" ht="14.25" customHeight="1">
      <c r="A845" s="170"/>
      <c r="B845" s="57" t="s">
        <v>674</v>
      </c>
      <c r="C845" s="57" t="s">
        <v>675</v>
      </c>
      <c r="D845" s="129">
        <v>50.015500000000003</v>
      </c>
      <c r="E845" s="6" t="s">
        <v>4</v>
      </c>
      <c r="F845" s="647">
        <f t="shared" ref="F845" si="320">ROUND((I844+I845+J844+J845)/2,3)</f>
        <v>2865</v>
      </c>
      <c r="G845" s="646">
        <f t="shared" ref="G845" si="321">ROUND(D845*F845,3)</f>
        <v>143294.41</v>
      </c>
      <c r="H845" s="456" t="s">
        <v>673</v>
      </c>
      <c r="I845" s="468">
        <v>3060</v>
      </c>
      <c r="J845" s="24"/>
      <c r="K845" s="18"/>
      <c r="L845" s="242"/>
      <c r="M845" s="39"/>
      <c r="O845" s="39"/>
      <c r="Q845" s="40"/>
    </row>
    <row r="846" spans="1:17" s="21" customFormat="1" ht="14.25" customHeight="1">
      <c r="A846" s="236"/>
      <c r="B846" s="182" t="s">
        <v>1094</v>
      </c>
      <c r="C846" s="182"/>
      <c r="D846" s="210"/>
      <c r="E846" s="3"/>
      <c r="F846" s="460"/>
      <c r="G846" s="461"/>
      <c r="H846" s="462" t="s">
        <v>1360</v>
      </c>
      <c r="I846" s="471">
        <v>2670</v>
      </c>
      <c r="J846" s="188"/>
      <c r="K846" s="198"/>
      <c r="L846" s="242"/>
      <c r="M846" s="39"/>
      <c r="O846" s="39"/>
      <c r="Q846" s="40"/>
    </row>
    <row r="847" spans="1:17" s="21" customFormat="1" ht="14.25" customHeight="1">
      <c r="A847" s="170"/>
      <c r="B847" s="57" t="s">
        <v>674</v>
      </c>
      <c r="C847" s="57" t="s">
        <v>677</v>
      </c>
      <c r="D847" s="129">
        <v>3.0824099999999999</v>
      </c>
      <c r="E847" s="6" t="s">
        <v>4</v>
      </c>
      <c r="F847" s="647">
        <f t="shared" ref="F847" si="322">ROUND((I846+I847+J846+J847)/2,3)</f>
        <v>4210</v>
      </c>
      <c r="G847" s="646">
        <f t="shared" ref="G847" si="323">ROUND(D847*F847,3)</f>
        <v>12976.95</v>
      </c>
      <c r="H847" s="456" t="s">
        <v>673</v>
      </c>
      <c r="I847" s="468">
        <v>5750</v>
      </c>
      <c r="J847" s="24"/>
      <c r="K847" s="18"/>
      <c r="L847" s="242"/>
      <c r="M847" s="39"/>
      <c r="O847" s="39"/>
      <c r="Q847" s="40"/>
    </row>
    <row r="848" spans="1:17" s="21" customFormat="1" ht="14.25" customHeight="1">
      <c r="A848" s="295"/>
      <c r="B848" s="204"/>
      <c r="C848" s="247"/>
      <c r="D848" s="246"/>
      <c r="E848" s="185"/>
      <c r="F848" s="227"/>
      <c r="G848" s="648"/>
      <c r="H848" s="187"/>
      <c r="I848" s="385"/>
      <c r="J848" s="188"/>
      <c r="K848" s="198"/>
      <c r="M848" s="39"/>
      <c r="O848" s="39"/>
      <c r="Q848" s="40"/>
    </row>
    <row r="849" spans="1:17" s="21" customFormat="1" ht="14.25" customHeight="1">
      <c r="A849" s="310"/>
      <c r="B849" s="179"/>
      <c r="C849" s="205"/>
      <c r="D849" s="211"/>
      <c r="E849" s="6"/>
      <c r="F849" s="228" t="s">
        <v>57</v>
      </c>
      <c r="G849" s="649">
        <f>SUM(G839,G841,G843,G845,G847)</f>
        <v>212241.4</v>
      </c>
      <c r="H849" s="264"/>
      <c r="I849" s="382"/>
      <c r="J849" s="24"/>
      <c r="K849" s="18"/>
      <c r="M849" s="39"/>
      <c r="O849" s="39"/>
      <c r="Q849" s="40"/>
    </row>
    <row r="850" spans="1:17" s="21" customFormat="1" ht="14.25" customHeight="1">
      <c r="A850" s="236"/>
      <c r="B850" s="204"/>
      <c r="C850" s="203"/>
      <c r="D850" s="210"/>
      <c r="E850" s="3"/>
      <c r="F850" s="244"/>
      <c r="G850" s="650"/>
      <c r="H850" s="187"/>
      <c r="I850" s="385"/>
      <c r="J850" s="188"/>
      <c r="K850" s="198"/>
      <c r="M850" s="39"/>
      <c r="O850" s="39"/>
      <c r="Q850" s="40"/>
    </row>
    <row r="851" spans="1:17" s="21" customFormat="1" ht="14.25" customHeight="1">
      <c r="A851" s="170"/>
      <c r="B851" s="9" t="s">
        <v>85</v>
      </c>
      <c r="C851" s="205"/>
      <c r="D851" s="211"/>
      <c r="E851" s="6"/>
      <c r="F851" s="245" t="s">
        <v>86</v>
      </c>
      <c r="G851" s="520">
        <f>ROUND(G849,2-INT(LOG(ABS(G849))))</f>
        <v>212000</v>
      </c>
      <c r="H851" s="264" t="s">
        <v>678</v>
      </c>
      <c r="I851" s="382"/>
      <c r="J851" s="24"/>
      <c r="K851" s="18"/>
      <c r="M851" s="39"/>
      <c r="O851" s="39"/>
      <c r="Q851" s="40"/>
    </row>
    <row r="852" spans="1:17" s="21" customFormat="1" ht="14.25" customHeight="1">
      <c r="A852" s="241"/>
      <c r="B852" s="182"/>
      <c r="C852" s="182"/>
      <c r="D852" s="390"/>
      <c r="E852" s="195"/>
      <c r="F852" s="391"/>
      <c r="G852" s="624"/>
      <c r="H852" s="180"/>
      <c r="I852" s="276"/>
      <c r="J852" s="376"/>
      <c r="K852" s="303"/>
      <c r="M852" s="238"/>
      <c r="O852" s="39"/>
      <c r="Q852" s="40"/>
    </row>
    <row r="853" spans="1:17" s="21" customFormat="1" ht="14.25" customHeight="1">
      <c r="A853" s="128"/>
      <c r="B853" s="57"/>
      <c r="C853" s="57"/>
      <c r="D853" s="393"/>
      <c r="E853" s="65"/>
      <c r="F853" s="66"/>
      <c r="G853" s="165"/>
      <c r="H853" s="67"/>
      <c r="I853" s="118"/>
      <c r="J853" s="348"/>
      <c r="K853" s="18"/>
      <c r="M853" s="238"/>
      <c r="O853" s="39"/>
      <c r="Q853" s="40"/>
    </row>
    <row r="854" spans="1:17" s="21" customFormat="1" ht="14.25" customHeight="1">
      <c r="A854" s="172"/>
      <c r="B854" s="192"/>
      <c r="C854" s="247" t="s">
        <v>907</v>
      </c>
      <c r="D854" s="246"/>
      <c r="E854" s="247" t="s">
        <v>1106</v>
      </c>
      <c r="F854" s="227"/>
      <c r="G854" s="651"/>
      <c r="H854" s="187"/>
      <c r="I854" s="350"/>
      <c r="J854" s="267"/>
      <c r="K854" s="198"/>
      <c r="M854" s="39"/>
      <c r="O854" s="39"/>
      <c r="Q854" s="40"/>
    </row>
    <row r="855" spans="1:17" s="21" customFormat="1" ht="14.25" customHeight="1">
      <c r="A855" s="310" t="s">
        <v>483</v>
      </c>
      <c r="B855" s="46" t="s">
        <v>547</v>
      </c>
      <c r="C855" s="205" t="s">
        <v>908</v>
      </c>
      <c r="D855" s="211"/>
      <c r="E855" s="205" t="s">
        <v>1107</v>
      </c>
      <c r="F855" s="315"/>
      <c r="G855" s="646"/>
      <c r="H855" s="50"/>
      <c r="I855" s="118"/>
      <c r="J855" s="265"/>
      <c r="K855" s="18"/>
      <c r="M855" s="39"/>
      <c r="O855" s="39"/>
      <c r="Q855" s="40"/>
    </row>
    <row r="856" spans="1:17" s="21" customFormat="1" ht="14.25" customHeight="1">
      <c r="A856" s="241"/>
      <c r="B856" s="182"/>
      <c r="C856" s="182"/>
      <c r="D856" s="390"/>
      <c r="E856" s="3"/>
      <c r="F856" s="326"/>
      <c r="G856" s="661"/>
      <c r="H856" s="462" t="s">
        <v>1112</v>
      </c>
      <c r="I856" s="463"/>
      <c r="J856" s="464"/>
      <c r="K856" s="519"/>
      <c r="L856" s="223"/>
      <c r="M856" s="115"/>
      <c r="N856" s="115"/>
      <c r="O856" s="39"/>
      <c r="Q856" s="40"/>
    </row>
    <row r="857" spans="1:17" s="21" customFormat="1" ht="14.25" customHeight="1">
      <c r="A857" s="9"/>
      <c r="B857" s="57" t="s">
        <v>1111</v>
      </c>
      <c r="C857" s="57"/>
      <c r="D857" s="393">
        <v>1</v>
      </c>
      <c r="E857" s="6" t="s">
        <v>631</v>
      </c>
      <c r="F857" s="677">
        <f>ROUND(I857*K857,3)</f>
        <v>21600</v>
      </c>
      <c r="G857" s="646">
        <f>ROUND(D857*F857,3)</f>
        <v>21600</v>
      </c>
      <c r="H857" s="456"/>
      <c r="I857" s="468">
        <v>27000</v>
      </c>
      <c r="J857" s="521" t="s">
        <v>2</v>
      </c>
      <c r="K857" s="522">
        <v>0.8</v>
      </c>
      <c r="L857" s="223"/>
      <c r="M857" s="115"/>
      <c r="N857" s="111"/>
      <c r="O857" s="39"/>
      <c r="Q857" s="40"/>
    </row>
    <row r="858" spans="1:17" s="21" customFormat="1" ht="14.25" customHeight="1">
      <c r="A858" s="241"/>
      <c r="B858" s="183"/>
      <c r="C858" s="254"/>
      <c r="D858" s="246"/>
      <c r="E858" s="185"/>
      <c r="F858" s="611"/>
      <c r="G858" s="648"/>
      <c r="H858" s="478" t="s">
        <v>1330</v>
      </c>
      <c r="I858" s="463"/>
      <c r="J858" s="464"/>
      <c r="K858" s="499"/>
      <c r="L858" s="223"/>
      <c r="M858" s="115"/>
      <c r="N858" s="115"/>
      <c r="O858" s="224"/>
      <c r="Q858" s="40"/>
    </row>
    <row r="859" spans="1:17" s="21" customFormat="1" ht="14.25" customHeight="1">
      <c r="A859" s="9"/>
      <c r="B859" s="4" t="s">
        <v>1108</v>
      </c>
      <c r="C859" s="5" t="s">
        <v>1113</v>
      </c>
      <c r="D859" s="663">
        <v>7.0000000000000007E-2</v>
      </c>
      <c r="E859" s="6" t="s">
        <v>605</v>
      </c>
      <c r="F859" s="662">
        <v>35300</v>
      </c>
      <c r="G859" s="649">
        <f>ROUND(D859*F859,3)</f>
        <v>2471</v>
      </c>
      <c r="H859" s="456" t="s">
        <v>606</v>
      </c>
      <c r="I859" s="468"/>
      <c r="J859" s="469"/>
      <c r="K859" s="475"/>
      <c r="L859" s="223"/>
      <c r="M859" s="115"/>
      <c r="N859" s="115"/>
      <c r="O859" s="224"/>
      <c r="Q859" s="40"/>
    </row>
    <row r="860" spans="1:17" s="21" customFormat="1" ht="14.25" customHeight="1">
      <c r="A860" s="241"/>
      <c r="B860" s="183"/>
      <c r="C860" s="247" t="s">
        <v>1109</v>
      </c>
      <c r="D860" s="294"/>
      <c r="E860" s="185"/>
      <c r="F860" s="611"/>
      <c r="G860" s="669"/>
      <c r="H860" s="478"/>
      <c r="I860" s="463"/>
      <c r="J860" s="464"/>
      <c r="K860" s="499"/>
      <c r="L860" s="223"/>
      <c r="M860" s="115"/>
      <c r="N860" s="115"/>
      <c r="O860" s="224"/>
      <c r="Q860" s="40"/>
    </row>
    <row r="861" spans="1:17" s="21" customFormat="1" ht="14.25" customHeight="1">
      <c r="A861" s="9"/>
      <c r="B861" s="4" t="s">
        <v>1110</v>
      </c>
      <c r="C861" s="205" t="s">
        <v>624</v>
      </c>
      <c r="D861" s="129">
        <v>0.26</v>
      </c>
      <c r="E861" s="6" t="s">
        <v>84</v>
      </c>
      <c r="F861" s="662">
        <f>SUM(G859)</f>
        <v>2471</v>
      </c>
      <c r="G861" s="646">
        <f>ROUND(D861*F861,3)</f>
        <v>642.46</v>
      </c>
      <c r="H861" s="456"/>
      <c r="I861" s="468"/>
      <c r="J861" s="469"/>
      <c r="K861" s="475"/>
      <c r="L861" s="223"/>
      <c r="M861" s="115"/>
      <c r="N861" s="115"/>
      <c r="O861" s="224"/>
      <c r="Q861" s="40"/>
    </row>
    <row r="862" spans="1:17" s="21" customFormat="1" ht="14.25" customHeight="1">
      <c r="A862" s="236"/>
      <c r="B862" s="204"/>
      <c r="C862" s="247"/>
      <c r="D862" s="294"/>
      <c r="E862" s="185"/>
      <c r="F862" s="227"/>
      <c r="G862" s="669"/>
      <c r="H862" s="187"/>
      <c r="I862" s="276"/>
      <c r="J862" s="181"/>
      <c r="K862" s="198"/>
      <c r="M862" s="39"/>
      <c r="O862" s="39"/>
      <c r="Q862" s="40"/>
    </row>
    <row r="863" spans="1:17" s="21" customFormat="1" ht="14.25" customHeight="1">
      <c r="A863" s="170"/>
      <c r="B863" s="179"/>
      <c r="C863" s="205"/>
      <c r="D863" s="129"/>
      <c r="E863" s="6"/>
      <c r="F863" s="228" t="s">
        <v>57</v>
      </c>
      <c r="G863" s="646">
        <f>SUM(G857,G859,G861)</f>
        <v>24713.46</v>
      </c>
      <c r="H863" s="264"/>
      <c r="I863" s="382"/>
      <c r="J863" s="265"/>
      <c r="K863" s="266"/>
      <c r="M863" s="39"/>
      <c r="O863" s="39"/>
      <c r="Q863" s="40"/>
    </row>
    <row r="864" spans="1:17" s="21" customFormat="1" ht="14.25" customHeight="1">
      <c r="A864" s="171"/>
      <c r="B864" s="204"/>
      <c r="C864" s="247"/>
      <c r="D864" s="294"/>
      <c r="E864" s="185"/>
      <c r="F864" s="244"/>
      <c r="G864" s="655"/>
      <c r="H864" s="187"/>
      <c r="I864" s="276"/>
      <c r="J864" s="181"/>
      <c r="K864" s="198"/>
      <c r="M864" s="39"/>
      <c r="O864" s="39"/>
      <c r="Q864" s="40"/>
    </row>
    <row r="865" spans="1:17" s="21" customFormat="1" ht="14.25" customHeight="1">
      <c r="A865" s="128"/>
      <c r="B865" s="9" t="s">
        <v>85</v>
      </c>
      <c r="C865" s="205"/>
      <c r="D865" s="129"/>
      <c r="E865" s="6"/>
      <c r="F865" s="245" t="s">
        <v>86</v>
      </c>
      <c r="G865" s="657">
        <f>ROUND(G863,2-INT(LOG(ABS(G863))))</f>
        <v>24700</v>
      </c>
      <c r="H865" s="264" t="s">
        <v>405</v>
      </c>
      <c r="I865" s="382"/>
      <c r="J865" s="265"/>
      <c r="K865" s="266"/>
      <c r="M865" s="39"/>
      <c r="O865" s="39"/>
      <c r="Q865" s="40"/>
    </row>
    <row r="866" spans="1:17" s="21" customFormat="1" ht="14.25" customHeight="1">
      <c r="A866" s="295"/>
      <c r="B866" s="183"/>
      <c r="C866" s="247"/>
      <c r="D866" s="294"/>
      <c r="E866" s="185"/>
      <c r="F866" s="227"/>
      <c r="G866" s="661"/>
      <c r="H866" s="187"/>
      <c r="I866" s="385"/>
      <c r="J866" s="267"/>
      <c r="K866" s="386"/>
      <c r="M866" s="39"/>
      <c r="O866" s="39"/>
      <c r="Q866" s="40"/>
    </row>
    <row r="867" spans="1:17" s="21" customFormat="1" ht="14.25" customHeight="1">
      <c r="A867" s="310"/>
      <c r="B867" s="4"/>
      <c r="C867" s="205"/>
      <c r="D867" s="129"/>
      <c r="E867" s="205"/>
      <c r="F867" s="243"/>
      <c r="G867" s="683"/>
      <c r="H867" s="50"/>
      <c r="I867" s="382"/>
      <c r="J867" s="265"/>
      <c r="K867" s="266"/>
      <c r="M867" s="39"/>
      <c r="O867" s="39"/>
      <c r="Q867" s="40"/>
    </row>
    <row r="868" spans="1:17" s="21" customFormat="1" ht="14.25" customHeight="1">
      <c r="A868" s="172"/>
      <c r="B868" s="183"/>
      <c r="C868" s="247" t="s">
        <v>917</v>
      </c>
      <c r="D868" s="246"/>
      <c r="E868" s="185"/>
      <c r="F868" s="227"/>
      <c r="G868" s="648"/>
      <c r="H868" s="187"/>
      <c r="I868" s="350"/>
      <c r="J868" s="267"/>
      <c r="K868" s="198"/>
      <c r="L868" s="223"/>
      <c r="M868" s="115"/>
      <c r="N868" s="115"/>
      <c r="O868" s="39"/>
      <c r="Q868" s="40"/>
    </row>
    <row r="869" spans="1:17" s="21" customFormat="1" ht="14.25" customHeight="1">
      <c r="A869" s="310" t="s">
        <v>488</v>
      </c>
      <c r="B869" s="4" t="s">
        <v>916</v>
      </c>
      <c r="C869" s="205" t="s">
        <v>918</v>
      </c>
      <c r="D869" s="211"/>
      <c r="E869" s="6"/>
      <c r="F869" s="243"/>
      <c r="G869" s="649"/>
      <c r="H869" s="50"/>
      <c r="I869" s="118"/>
      <c r="J869" s="265"/>
      <c r="K869" s="18"/>
      <c r="L869" s="223"/>
      <c r="M869" s="115"/>
      <c r="N869" s="111"/>
      <c r="O869" s="39"/>
      <c r="Q869" s="40"/>
    </row>
    <row r="870" spans="1:17" s="21" customFormat="1" ht="14.25" customHeight="1">
      <c r="A870" s="172"/>
      <c r="B870" s="182"/>
      <c r="C870" s="182"/>
      <c r="D870" s="390" t="s">
        <v>1100</v>
      </c>
      <c r="E870" s="3"/>
      <c r="F870" s="326"/>
      <c r="G870" s="661"/>
      <c r="H870" s="462" t="s">
        <v>1103</v>
      </c>
      <c r="I870" s="463"/>
      <c r="J870" s="464"/>
      <c r="K870" s="519"/>
      <c r="L870" s="223"/>
      <c r="M870" s="115"/>
      <c r="N870" s="115"/>
      <c r="O870" s="224"/>
      <c r="Q870" s="40"/>
    </row>
    <row r="871" spans="1:17" s="21" customFormat="1" ht="14.25" customHeight="1">
      <c r="A871" s="86"/>
      <c r="B871" s="57" t="s">
        <v>1101</v>
      </c>
      <c r="C871" s="57" t="s">
        <v>1102</v>
      </c>
      <c r="D871" s="393">
        <v>0.25</v>
      </c>
      <c r="E871" s="6" t="s">
        <v>384</v>
      </c>
      <c r="F871" s="677">
        <f>ROUND(I871*K871,3)</f>
        <v>6800</v>
      </c>
      <c r="G871" s="646">
        <f>ROUND(D871*F871,3)</f>
        <v>1700</v>
      </c>
      <c r="H871" s="456"/>
      <c r="I871" s="468">
        <v>8500</v>
      </c>
      <c r="J871" s="521" t="s">
        <v>2</v>
      </c>
      <c r="K871" s="522">
        <v>0.8</v>
      </c>
      <c r="L871" s="223"/>
      <c r="M871" s="115"/>
      <c r="N871" s="115"/>
      <c r="O871" s="224"/>
      <c r="Q871" s="40"/>
    </row>
    <row r="872" spans="1:17" s="21" customFormat="1" ht="14.25" customHeight="1">
      <c r="A872" s="295"/>
      <c r="B872" s="182"/>
      <c r="C872" s="182"/>
      <c r="D872" s="390" t="s">
        <v>1105</v>
      </c>
      <c r="E872" s="3"/>
      <c r="F872" s="675"/>
      <c r="G872" s="661"/>
      <c r="H872" s="462" t="s">
        <v>1103</v>
      </c>
      <c r="I872" s="463"/>
      <c r="J872" s="464"/>
      <c r="K872" s="519"/>
      <c r="L872" s="223"/>
      <c r="M872" s="115"/>
      <c r="N872" s="115"/>
      <c r="O872" s="224"/>
      <c r="Q872" s="40"/>
    </row>
    <row r="873" spans="1:17" s="21" customFormat="1" ht="14.25" customHeight="1">
      <c r="A873" s="310"/>
      <c r="B873" s="57" t="s">
        <v>1104</v>
      </c>
      <c r="C873" s="57"/>
      <c r="D873" s="393">
        <v>5.8819999999999997E-2</v>
      </c>
      <c r="E873" s="6" t="s">
        <v>18</v>
      </c>
      <c r="F873" s="677">
        <f>ROUND(I873*K873,3)</f>
        <v>1600</v>
      </c>
      <c r="G873" s="646">
        <f>ROUND(D873*F873,3)</f>
        <v>94.11</v>
      </c>
      <c r="H873" s="456"/>
      <c r="I873" s="468">
        <v>2000</v>
      </c>
      <c r="J873" s="521" t="s">
        <v>2</v>
      </c>
      <c r="K873" s="522">
        <v>0.8</v>
      </c>
      <c r="L873" s="223"/>
      <c r="M873" s="115"/>
      <c r="N873" s="115"/>
      <c r="O873" s="224"/>
      <c r="Q873" s="40"/>
    </row>
    <row r="874" spans="1:17" s="21" customFormat="1" ht="14.25" customHeight="1">
      <c r="A874" s="191"/>
      <c r="B874" s="192" t="s">
        <v>1114</v>
      </c>
      <c r="C874" s="192"/>
      <c r="D874" s="210"/>
      <c r="E874" s="194"/>
      <c r="F874" s="504"/>
      <c r="G874" s="661"/>
      <c r="H874" s="478"/>
      <c r="I874" s="672"/>
      <c r="J874" s="464"/>
      <c r="K874" s="499"/>
      <c r="M874" s="39"/>
      <c r="O874" s="39"/>
      <c r="Q874" s="40"/>
    </row>
    <row r="875" spans="1:17" s="21" customFormat="1" ht="14.25" customHeight="1">
      <c r="A875" s="45"/>
      <c r="B875" s="46" t="s">
        <v>431</v>
      </c>
      <c r="C875" s="46" t="s">
        <v>1115</v>
      </c>
      <c r="D875" s="129">
        <v>0.87</v>
      </c>
      <c r="E875" s="48" t="s">
        <v>81</v>
      </c>
      <c r="F875" s="647">
        <f t="shared" ref="F875" si="324">ROUND((I874+I875+J874+J875)/1,3)</f>
        <v>990</v>
      </c>
      <c r="G875" s="646">
        <f t="shared" ref="G875" si="325">ROUND(D875*F875,3)</f>
        <v>861.3</v>
      </c>
      <c r="H875" s="456" t="s">
        <v>403</v>
      </c>
      <c r="I875" s="468">
        <v>990</v>
      </c>
      <c r="J875" s="469"/>
      <c r="K875" s="475"/>
      <c r="M875" s="39"/>
      <c r="O875" s="39"/>
      <c r="Q875" s="40"/>
    </row>
    <row r="876" spans="1:17" s="21" customFormat="1" ht="14.25" customHeight="1">
      <c r="A876" s="295"/>
      <c r="B876" s="204"/>
      <c r="C876" s="247"/>
      <c r="D876" s="294"/>
      <c r="E876" s="185"/>
      <c r="F876" s="227"/>
      <c r="G876" s="669"/>
      <c r="H876" s="478"/>
      <c r="I876" s="463"/>
      <c r="J876" s="464"/>
      <c r="K876" s="499"/>
      <c r="M876" s="39"/>
      <c r="O876" s="39"/>
      <c r="Q876" s="40"/>
    </row>
    <row r="877" spans="1:17" s="21" customFormat="1" ht="14.25" customHeight="1">
      <c r="A877" s="310"/>
      <c r="B877" s="179"/>
      <c r="C877" s="205"/>
      <c r="D877" s="129"/>
      <c r="E877" s="6"/>
      <c r="F877" s="228" t="s">
        <v>57</v>
      </c>
      <c r="G877" s="646">
        <f>SUM(G871,G873,G875)</f>
        <v>2655.41</v>
      </c>
      <c r="H877" s="620"/>
      <c r="I877" s="658"/>
      <c r="J877" s="622"/>
      <c r="K877" s="623"/>
      <c r="M877" s="39"/>
      <c r="O877" s="39"/>
      <c r="Q877" s="40"/>
    </row>
    <row r="878" spans="1:17" s="21" customFormat="1" ht="14.25" customHeight="1">
      <c r="A878" s="241"/>
      <c r="B878" s="204"/>
      <c r="C878" s="247"/>
      <c r="D878" s="294"/>
      <c r="E878" s="185"/>
      <c r="F878" s="244"/>
      <c r="G878" s="655"/>
      <c r="H878" s="187"/>
      <c r="I878" s="276"/>
      <c r="J878" s="181"/>
      <c r="K878" s="198"/>
      <c r="L878" s="92"/>
      <c r="M878" s="209"/>
      <c r="O878" s="39"/>
      <c r="Q878" s="40"/>
    </row>
    <row r="879" spans="1:17" s="21" customFormat="1" ht="14.25" customHeight="1">
      <c r="A879" s="128"/>
      <c r="B879" s="9" t="s">
        <v>85</v>
      </c>
      <c r="C879" s="205"/>
      <c r="D879" s="129"/>
      <c r="E879" s="6"/>
      <c r="F879" s="245" t="s">
        <v>86</v>
      </c>
      <c r="G879" s="657">
        <f>ROUND(G877,2-INT(LOG(ABS(G877))))</f>
        <v>2660</v>
      </c>
      <c r="H879" s="264" t="s">
        <v>405</v>
      </c>
      <c r="I879" s="382"/>
      <c r="J879" s="265"/>
      <c r="K879" s="266"/>
      <c r="L879" s="259"/>
      <c r="M879" s="209"/>
      <c r="O879" s="39"/>
      <c r="Q879" s="40"/>
    </row>
    <row r="880" spans="1:17" s="21" customFormat="1" ht="14.25" customHeight="1">
      <c r="A880" s="172"/>
      <c r="B880" s="183"/>
      <c r="C880" s="247"/>
      <c r="D880" s="294"/>
      <c r="E880" s="185"/>
      <c r="F880" s="227"/>
      <c r="G880" s="661"/>
      <c r="H880" s="187"/>
      <c r="I880" s="385"/>
      <c r="J880" s="267"/>
      <c r="K880" s="386"/>
      <c r="L880" s="223"/>
      <c r="M880" s="115"/>
      <c r="N880" s="115"/>
      <c r="O880" s="39"/>
      <c r="Q880" s="40"/>
    </row>
    <row r="881" spans="1:17" s="21" customFormat="1" ht="14.25" customHeight="1">
      <c r="A881" s="86"/>
      <c r="B881" s="4"/>
      <c r="C881" s="205"/>
      <c r="D881" s="129"/>
      <c r="E881" s="205"/>
      <c r="F881" s="243"/>
      <c r="G881" s="683"/>
      <c r="H881" s="50"/>
      <c r="I881" s="382"/>
      <c r="J881" s="265"/>
      <c r="K881" s="266"/>
      <c r="L881" s="223"/>
      <c r="M881" s="115"/>
      <c r="N881" s="111"/>
      <c r="O881" s="39"/>
      <c r="Q881" s="40"/>
    </row>
    <row r="882" spans="1:17" s="21" customFormat="1" ht="14.25" customHeight="1">
      <c r="A882" s="172"/>
      <c r="B882" s="183"/>
      <c r="C882" s="203"/>
      <c r="D882" s="246"/>
      <c r="E882" s="247" t="s">
        <v>1106</v>
      </c>
      <c r="F882" s="504"/>
      <c r="G882" s="648"/>
      <c r="H882" s="387"/>
      <c r="I882" s="253"/>
      <c r="J882" s="219"/>
      <c r="K882" s="384"/>
      <c r="L882" s="223"/>
      <c r="M882" s="115"/>
      <c r="N882" s="115"/>
      <c r="O882" s="224"/>
      <c r="Q882" s="40"/>
    </row>
    <row r="883" spans="1:17" s="21" customFormat="1" ht="14.25" customHeight="1">
      <c r="A883" s="310" t="s">
        <v>490</v>
      </c>
      <c r="B883" s="4" t="s">
        <v>319</v>
      </c>
      <c r="C883" s="205" t="s">
        <v>320</v>
      </c>
      <c r="D883" s="129"/>
      <c r="E883" s="205" t="s">
        <v>1107</v>
      </c>
      <c r="F883" s="645"/>
      <c r="G883" s="649"/>
      <c r="H883" s="50"/>
      <c r="I883" s="351"/>
      <c r="J883" s="15"/>
      <c r="K883" s="98"/>
      <c r="L883" s="223"/>
      <c r="M883" s="115"/>
      <c r="N883" s="115"/>
      <c r="O883" s="224"/>
      <c r="Q883" s="40"/>
    </row>
    <row r="884" spans="1:17" s="21" customFormat="1" ht="14.25" customHeight="1">
      <c r="A884" s="295"/>
      <c r="B884" s="182"/>
      <c r="C884" s="182"/>
      <c r="D884" s="390"/>
      <c r="E884" s="3"/>
      <c r="F884" s="326"/>
      <c r="G884" s="661"/>
      <c r="H884" s="462" t="s">
        <v>1112</v>
      </c>
      <c r="I884" s="463"/>
      <c r="J884" s="464"/>
      <c r="K884" s="519"/>
      <c r="L884" s="223"/>
      <c r="M884" s="115"/>
      <c r="N884" s="115"/>
      <c r="O884" s="224"/>
      <c r="Q884" s="40"/>
    </row>
    <row r="885" spans="1:17" s="21" customFormat="1" ht="14.25" customHeight="1">
      <c r="A885" s="310"/>
      <c r="B885" s="57" t="s">
        <v>1111</v>
      </c>
      <c r="C885" s="57"/>
      <c r="D885" s="393">
        <v>1</v>
      </c>
      <c r="E885" s="6" t="s">
        <v>631</v>
      </c>
      <c r="F885" s="677">
        <f>ROUND(I885*K885,3)</f>
        <v>19760</v>
      </c>
      <c r="G885" s="646">
        <f>ROUND(D885*F885,3)</f>
        <v>19760</v>
      </c>
      <c r="H885" s="456"/>
      <c r="I885" s="468">
        <v>24700</v>
      </c>
      <c r="J885" s="521" t="s">
        <v>2</v>
      </c>
      <c r="K885" s="522">
        <v>0.8</v>
      </c>
      <c r="L885" s="223"/>
      <c r="M885" s="115"/>
      <c r="N885" s="115"/>
      <c r="O885" s="224"/>
      <c r="Q885" s="40"/>
    </row>
    <row r="886" spans="1:17" s="21" customFormat="1" ht="14.25" customHeight="1">
      <c r="A886" s="295"/>
      <c r="B886" s="183"/>
      <c r="C886" s="254"/>
      <c r="D886" s="246"/>
      <c r="E886" s="185"/>
      <c r="F886" s="611"/>
      <c r="G886" s="648"/>
      <c r="H886" s="478" t="s">
        <v>1330</v>
      </c>
      <c r="I886" s="463"/>
      <c r="J886" s="464"/>
      <c r="K886" s="499"/>
      <c r="M886" s="39"/>
      <c r="O886" s="39"/>
      <c r="Q886" s="40"/>
    </row>
    <row r="887" spans="1:17" s="21" customFormat="1" ht="14.25" customHeight="1">
      <c r="A887" s="310"/>
      <c r="B887" s="4" t="s">
        <v>1108</v>
      </c>
      <c r="C887" s="5" t="s">
        <v>1117</v>
      </c>
      <c r="D887" s="663">
        <v>0.09</v>
      </c>
      <c r="E887" s="6" t="s">
        <v>605</v>
      </c>
      <c r="F887" s="662">
        <v>35300</v>
      </c>
      <c r="G887" s="649">
        <f>ROUND(D887*F887,3)</f>
        <v>3177</v>
      </c>
      <c r="H887" s="456" t="s">
        <v>606</v>
      </c>
      <c r="I887" s="468"/>
      <c r="J887" s="469"/>
      <c r="K887" s="475"/>
      <c r="M887" s="39"/>
      <c r="O887" s="39"/>
      <c r="Q887" s="40"/>
    </row>
    <row r="888" spans="1:17" s="21" customFormat="1" ht="14.25" customHeight="1">
      <c r="A888" s="236"/>
      <c r="B888" s="183"/>
      <c r="C888" s="247" t="s">
        <v>1109</v>
      </c>
      <c r="D888" s="294"/>
      <c r="E888" s="185"/>
      <c r="F888" s="611"/>
      <c r="G888" s="669"/>
      <c r="H888" s="187"/>
      <c r="I888" s="276"/>
      <c r="J888" s="181"/>
      <c r="K888" s="198"/>
      <c r="M888" s="39"/>
      <c r="O888" s="39"/>
      <c r="Q888" s="40"/>
    </row>
    <row r="889" spans="1:17" s="21" customFormat="1" ht="14.25" customHeight="1">
      <c r="A889" s="170"/>
      <c r="B889" s="4" t="s">
        <v>1110</v>
      </c>
      <c r="C889" s="205" t="s">
        <v>624</v>
      </c>
      <c r="D889" s="129">
        <v>0.26</v>
      </c>
      <c r="E889" s="6" t="s">
        <v>84</v>
      </c>
      <c r="F889" s="662">
        <f>SUM(G887)</f>
        <v>3177</v>
      </c>
      <c r="G889" s="646">
        <f>ROUND(D889*F889,3)</f>
        <v>826.02</v>
      </c>
      <c r="H889" s="50"/>
      <c r="I889" s="118"/>
      <c r="J889" s="24"/>
      <c r="K889" s="18"/>
      <c r="M889" s="39"/>
      <c r="O889" s="39"/>
      <c r="Q889" s="40"/>
    </row>
    <row r="890" spans="1:17" s="21" customFormat="1" ht="14.25" customHeight="1">
      <c r="A890" s="236"/>
      <c r="B890" s="204"/>
      <c r="C890" s="247"/>
      <c r="D890" s="294"/>
      <c r="E890" s="185"/>
      <c r="F890" s="227"/>
      <c r="G890" s="669"/>
      <c r="H890" s="187"/>
      <c r="I890" s="276"/>
      <c r="J890" s="181"/>
      <c r="K890" s="198"/>
      <c r="L890" s="223"/>
      <c r="M890" s="115"/>
      <c r="N890" s="115"/>
      <c r="O890" s="39"/>
      <c r="Q890" s="40"/>
    </row>
    <row r="891" spans="1:17" s="21" customFormat="1" ht="14.25" customHeight="1">
      <c r="A891" s="170"/>
      <c r="B891" s="179"/>
      <c r="C891" s="205"/>
      <c r="D891" s="129"/>
      <c r="E891" s="6"/>
      <c r="F891" s="228" t="s">
        <v>57</v>
      </c>
      <c r="G891" s="646">
        <f>SUM(G885,G887,G889)</f>
        <v>23763.02</v>
      </c>
      <c r="H891" s="264"/>
      <c r="I891" s="382"/>
      <c r="J891" s="265"/>
      <c r="K891" s="266"/>
      <c r="L891" s="223"/>
      <c r="M891" s="115"/>
      <c r="N891" s="111"/>
      <c r="O891" s="39"/>
      <c r="Q891" s="40"/>
    </row>
    <row r="892" spans="1:17" s="21" customFormat="1" ht="14.25" customHeight="1">
      <c r="A892" s="241"/>
      <c r="B892" s="204"/>
      <c r="C892" s="247"/>
      <c r="D892" s="294"/>
      <c r="E892" s="185"/>
      <c r="F892" s="244"/>
      <c r="G892" s="655"/>
      <c r="H892" s="187"/>
      <c r="I892" s="276"/>
      <c r="J892" s="181"/>
      <c r="K892" s="198"/>
      <c r="L892" s="223"/>
      <c r="M892" s="115"/>
      <c r="N892" s="115"/>
      <c r="O892" s="224"/>
      <c r="Q892" s="40"/>
    </row>
    <row r="893" spans="1:17" s="21" customFormat="1" ht="14.25" customHeight="1">
      <c r="A893" s="128"/>
      <c r="B893" s="9" t="s">
        <v>85</v>
      </c>
      <c r="C893" s="205"/>
      <c r="D893" s="129"/>
      <c r="E893" s="6"/>
      <c r="F893" s="245" t="s">
        <v>86</v>
      </c>
      <c r="G893" s="657">
        <f>ROUND(G891,2-INT(LOG(ABS(G891))))</f>
        <v>23800</v>
      </c>
      <c r="H893" s="264" t="s">
        <v>405</v>
      </c>
      <c r="I893" s="382"/>
      <c r="J893" s="265"/>
      <c r="K893" s="266"/>
      <c r="L893" s="223"/>
      <c r="M893" s="115"/>
      <c r="N893" s="115"/>
      <c r="O893" s="224"/>
      <c r="Q893" s="40"/>
    </row>
    <row r="894" spans="1:17" s="21" customFormat="1" ht="14.25" customHeight="1">
      <c r="A894" s="172"/>
      <c r="B894" s="204"/>
      <c r="C894" s="203"/>
      <c r="D894" s="294"/>
      <c r="E894" s="185"/>
      <c r="F894" s="222"/>
      <c r="G894" s="648"/>
      <c r="H894" s="387"/>
      <c r="I894" s="253"/>
      <c r="J894" s="219"/>
      <c r="K894" s="384"/>
      <c r="L894" s="223"/>
      <c r="M894" s="115"/>
      <c r="N894" s="115"/>
      <c r="O894" s="224"/>
      <c r="Q894" s="40"/>
    </row>
    <row r="895" spans="1:17" s="21" customFormat="1" ht="14.25" customHeight="1">
      <c r="A895" s="86"/>
      <c r="B895" s="179"/>
      <c r="C895" s="205"/>
      <c r="D895" s="129"/>
      <c r="E895" s="6"/>
      <c r="F895" s="240"/>
      <c r="G895" s="649"/>
      <c r="H895" s="50"/>
      <c r="I895" s="351"/>
      <c r="J895" s="15"/>
      <c r="K895" s="98"/>
      <c r="L895" s="223"/>
      <c r="M895" s="115"/>
      <c r="N895" s="115"/>
      <c r="O895" s="224"/>
      <c r="Q895" s="40"/>
    </row>
    <row r="896" spans="1:17" s="21" customFormat="1" ht="14.25" customHeight="1">
      <c r="A896" s="172"/>
      <c r="B896" s="7"/>
      <c r="C896" s="79"/>
      <c r="D896" s="175"/>
      <c r="E896" s="247" t="s">
        <v>1106</v>
      </c>
      <c r="F896" s="611"/>
      <c r="G896" s="669"/>
      <c r="H896" s="212"/>
      <c r="I896" s="119"/>
      <c r="J896" s="28"/>
      <c r="K896" s="317"/>
      <c r="L896" s="223"/>
      <c r="M896" s="115"/>
      <c r="N896" s="115"/>
      <c r="O896" s="224"/>
      <c r="Q896" s="40"/>
    </row>
    <row r="897" spans="1:17" s="21" customFormat="1" ht="14.25" customHeight="1">
      <c r="A897" s="310" t="s">
        <v>508</v>
      </c>
      <c r="B897" s="4" t="s">
        <v>948</v>
      </c>
      <c r="C897" s="46"/>
      <c r="D897" s="129"/>
      <c r="E897" s="205" t="s">
        <v>1107</v>
      </c>
      <c r="F897" s="662"/>
      <c r="G897" s="646"/>
      <c r="H897" s="50"/>
      <c r="I897" s="118"/>
      <c r="J897" s="24"/>
      <c r="K897" s="18"/>
      <c r="L897" s="223"/>
      <c r="M897" s="115"/>
      <c r="N897" s="115"/>
      <c r="O897" s="224"/>
      <c r="Q897" s="40"/>
    </row>
    <row r="898" spans="1:17" s="21" customFormat="1" ht="14.25" customHeight="1">
      <c r="A898" s="295"/>
      <c r="B898" s="182"/>
      <c r="C898" s="182"/>
      <c r="D898" s="390" t="s">
        <v>1119</v>
      </c>
      <c r="E898" s="3"/>
      <c r="F898" s="675"/>
      <c r="G898" s="661"/>
      <c r="H898" s="462" t="s">
        <v>1120</v>
      </c>
      <c r="I898" s="463"/>
      <c r="J898" s="464"/>
      <c r="K898" s="519"/>
      <c r="L898" s="223"/>
      <c r="M898" s="115"/>
      <c r="N898" s="115"/>
      <c r="O898" s="224"/>
      <c r="Q898" s="40"/>
    </row>
    <row r="899" spans="1:17" s="21" customFormat="1" ht="14.25" customHeight="1">
      <c r="A899" s="310"/>
      <c r="B899" s="57" t="s">
        <v>621</v>
      </c>
      <c r="C899" s="57"/>
      <c r="D899" s="393">
        <v>0.33333000000000002</v>
      </c>
      <c r="E899" s="6" t="s">
        <v>631</v>
      </c>
      <c r="F899" s="677">
        <f>ROUND(I899*K899,3)</f>
        <v>7680</v>
      </c>
      <c r="G899" s="646">
        <f>ROUND(D899*F899,3)</f>
        <v>2559.9699999999998</v>
      </c>
      <c r="H899" s="456"/>
      <c r="I899" s="468">
        <v>9600</v>
      </c>
      <c r="J899" s="521" t="s">
        <v>2</v>
      </c>
      <c r="K899" s="522">
        <v>0.8</v>
      </c>
      <c r="L899" s="223"/>
      <c r="M899" s="115"/>
      <c r="N899" s="115"/>
      <c r="O899" s="224"/>
      <c r="Q899" s="40"/>
    </row>
    <row r="900" spans="1:17" s="21" customFormat="1" ht="14.25" customHeight="1">
      <c r="A900" s="295"/>
      <c r="B900" s="183"/>
      <c r="C900" s="254"/>
      <c r="D900" s="246"/>
      <c r="E900" s="185"/>
      <c r="F900" s="611"/>
      <c r="G900" s="648"/>
      <c r="H900" s="478" t="s">
        <v>1330</v>
      </c>
      <c r="I900" s="463"/>
      <c r="J900" s="464"/>
      <c r="K900" s="499"/>
      <c r="M900" s="39"/>
      <c r="O900" s="39"/>
      <c r="Q900" s="40"/>
    </row>
    <row r="901" spans="1:17" s="21" customFormat="1" ht="14.25" customHeight="1">
      <c r="A901" s="310"/>
      <c r="B901" s="4" t="s">
        <v>1108</v>
      </c>
      <c r="C901" s="5" t="s">
        <v>1118</v>
      </c>
      <c r="D901" s="663">
        <v>2.1000000000000001E-2</v>
      </c>
      <c r="E901" s="6" t="s">
        <v>605</v>
      </c>
      <c r="F901" s="662">
        <v>35300</v>
      </c>
      <c r="G901" s="649">
        <f>ROUND(D901*F901,3)</f>
        <v>741.3</v>
      </c>
      <c r="H901" s="456" t="s">
        <v>606</v>
      </c>
      <c r="I901" s="468"/>
      <c r="J901" s="469"/>
      <c r="K901" s="475"/>
      <c r="M901" s="39"/>
      <c r="O901" s="39"/>
      <c r="Q901" s="40"/>
    </row>
    <row r="902" spans="1:17" s="21" customFormat="1" ht="14.25" customHeight="1">
      <c r="A902" s="295"/>
      <c r="B902" s="183"/>
      <c r="C902" s="247" t="s">
        <v>1109</v>
      </c>
      <c r="D902" s="294"/>
      <c r="E902" s="185"/>
      <c r="F902" s="611"/>
      <c r="G902" s="669"/>
      <c r="H902" s="478"/>
      <c r="I902" s="463"/>
      <c r="J902" s="464"/>
      <c r="K902" s="499"/>
      <c r="M902" s="39"/>
      <c r="O902" s="39"/>
      <c r="Q902" s="40"/>
    </row>
    <row r="903" spans="1:17" s="21" customFormat="1" ht="14.25" customHeight="1">
      <c r="A903" s="310"/>
      <c r="B903" s="4" t="s">
        <v>1110</v>
      </c>
      <c r="C903" s="205" t="s">
        <v>624</v>
      </c>
      <c r="D903" s="129">
        <v>0.26</v>
      </c>
      <c r="E903" s="6" t="s">
        <v>84</v>
      </c>
      <c r="F903" s="662">
        <f>SUM(G901)</f>
        <v>741.3</v>
      </c>
      <c r="G903" s="646">
        <f>ROUND(D903*F903,3)</f>
        <v>192.74</v>
      </c>
      <c r="H903" s="50"/>
      <c r="I903" s="118"/>
      <c r="J903" s="24"/>
      <c r="K903" s="18"/>
      <c r="M903" s="39"/>
      <c r="O903" s="39"/>
      <c r="Q903" s="40"/>
    </row>
    <row r="904" spans="1:17" s="21" customFormat="1" ht="14.25" customHeight="1">
      <c r="A904" s="236"/>
      <c r="B904" s="204"/>
      <c r="C904" s="247"/>
      <c r="D904" s="294"/>
      <c r="E904" s="185"/>
      <c r="F904" s="227"/>
      <c r="G904" s="669"/>
      <c r="H904" s="187"/>
      <c r="I904" s="276"/>
      <c r="J904" s="181"/>
      <c r="K904" s="198"/>
      <c r="M904" s="39"/>
      <c r="O904" s="39"/>
      <c r="Q904" s="40"/>
    </row>
    <row r="905" spans="1:17" s="21" customFormat="1" ht="14.25" customHeight="1">
      <c r="A905" s="45"/>
      <c r="B905" s="179"/>
      <c r="C905" s="205"/>
      <c r="D905" s="129"/>
      <c r="E905" s="6"/>
      <c r="F905" s="228" t="s">
        <v>57</v>
      </c>
      <c r="G905" s="646">
        <f>SUM(G899,G901,G903)</f>
        <v>3494.01</v>
      </c>
      <c r="H905" s="264"/>
      <c r="I905" s="382"/>
      <c r="J905" s="265"/>
      <c r="K905" s="266"/>
      <c r="M905" s="39"/>
      <c r="O905" s="39"/>
      <c r="Q905" s="40"/>
    </row>
    <row r="906" spans="1:17" s="21" customFormat="1" ht="14.25" customHeight="1">
      <c r="A906" s="241"/>
      <c r="B906" s="204"/>
      <c r="C906" s="247"/>
      <c r="D906" s="294"/>
      <c r="E906" s="185"/>
      <c r="F906" s="244"/>
      <c r="G906" s="655"/>
      <c r="H906" s="187"/>
      <c r="I906" s="276"/>
      <c r="J906" s="181"/>
      <c r="K906" s="198"/>
      <c r="L906" s="223"/>
      <c r="M906" s="115"/>
      <c r="N906" s="115"/>
      <c r="O906" s="39"/>
      <c r="Q906" s="40"/>
    </row>
    <row r="907" spans="1:17" s="21" customFormat="1" ht="14.25" customHeight="1">
      <c r="A907" s="128"/>
      <c r="B907" s="9" t="s">
        <v>85</v>
      </c>
      <c r="C907" s="205"/>
      <c r="D907" s="129"/>
      <c r="E907" s="6"/>
      <c r="F907" s="245" t="s">
        <v>86</v>
      </c>
      <c r="G907" s="657">
        <f>ROUND(G905,2-INT(LOG(ABS(G905))))</f>
        <v>3490</v>
      </c>
      <c r="H907" s="264" t="s">
        <v>400</v>
      </c>
      <c r="I907" s="382"/>
      <c r="J907" s="265"/>
      <c r="K907" s="266"/>
      <c r="L907" s="223"/>
      <c r="M907" s="115"/>
      <c r="N907" s="111"/>
      <c r="O907" s="39"/>
      <c r="Q907" s="40"/>
    </row>
    <row r="908" spans="1:17" s="21" customFormat="1" ht="14.25" customHeight="1">
      <c r="A908" s="295"/>
      <c r="B908" s="204"/>
      <c r="C908" s="203"/>
      <c r="D908" s="294"/>
      <c r="E908" s="185"/>
      <c r="F908" s="222"/>
      <c r="G908" s="648"/>
      <c r="H908" s="387"/>
      <c r="I908" s="253"/>
      <c r="J908" s="219"/>
      <c r="K908" s="384"/>
      <c r="L908" s="223"/>
      <c r="M908" s="115"/>
      <c r="N908" s="115"/>
      <c r="O908" s="224"/>
      <c r="Q908" s="40"/>
    </row>
    <row r="909" spans="1:17" s="21" customFormat="1" ht="14.25" customHeight="1">
      <c r="A909" s="86"/>
      <c r="B909" s="179"/>
      <c r="C909" s="205"/>
      <c r="D909" s="129"/>
      <c r="E909" s="6"/>
      <c r="F909" s="240"/>
      <c r="G909" s="649"/>
      <c r="H909" s="50"/>
      <c r="I909" s="351"/>
      <c r="J909" s="15"/>
      <c r="K909" s="98"/>
      <c r="L909" s="223"/>
      <c r="M909" s="115"/>
      <c r="N909" s="115"/>
      <c r="O909" s="224"/>
      <c r="Q909" s="40"/>
    </row>
    <row r="910" spans="1:17" s="21" customFormat="1" ht="14.25" customHeight="1">
      <c r="A910" s="172"/>
      <c r="B910" s="1"/>
      <c r="C910" s="204" t="s">
        <v>1283</v>
      </c>
      <c r="D910" s="210"/>
      <c r="E910" s="3"/>
      <c r="F910" s="227"/>
      <c r="G910" s="653"/>
      <c r="H910" s="187"/>
      <c r="I910" s="385"/>
      <c r="J910" s="267"/>
      <c r="K910" s="386"/>
      <c r="L910" s="223"/>
      <c r="M910" s="115"/>
      <c r="N910" s="115"/>
      <c r="O910" s="224"/>
      <c r="Q910" s="40"/>
    </row>
    <row r="911" spans="1:17" s="21" customFormat="1" ht="14.25" customHeight="1">
      <c r="A911" s="310" t="s">
        <v>509</v>
      </c>
      <c r="B911" s="4" t="s">
        <v>327</v>
      </c>
      <c r="C911" s="179" t="s">
        <v>972</v>
      </c>
      <c r="D911" s="211"/>
      <c r="E911" s="6"/>
      <c r="F911" s="228"/>
      <c r="G911" s="653"/>
      <c r="H911" s="264"/>
      <c r="I911" s="382"/>
      <c r="J911" s="265"/>
      <c r="K911" s="266"/>
      <c r="L911" s="223"/>
      <c r="M911" s="115"/>
      <c r="N911" s="115"/>
      <c r="O911" s="224"/>
      <c r="Q911" s="40"/>
    </row>
    <row r="912" spans="1:17" s="21" customFormat="1" ht="14.25" customHeight="1">
      <c r="A912" s="191"/>
      <c r="B912" s="183"/>
      <c r="C912" s="203" t="s">
        <v>576</v>
      </c>
      <c r="D912" s="210"/>
      <c r="E912" s="3"/>
      <c r="F912" s="504"/>
      <c r="G912" s="661"/>
      <c r="H912" s="478" t="s">
        <v>1361</v>
      </c>
      <c r="I912" s="463">
        <v>2900</v>
      </c>
      <c r="J912" s="181"/>
      <c r="K912" s="198"/>
      <c r="M912" s="39"/>
      <c r="O912" s="39"/>
      <c r="Q912" s="40"/>
    </row>
    <row r="913" spans="1:17" s="21" customFormat="1" ht="14.25" customHeight="1">
      <c r="A913" s="45"/>
      <c r="B913" s="4" t="s">
        <v>577</v>
      </c>
      <c r="C913" s="205" t="s">
        <v>578</v>
      </c>
      <c r="D913" s="129">
        <v>1</v>
      </c>
      <c r="E913" s="6" t="s">
        <v>4</v>
      </c>
      <c r="F913" s="647">
        <f t="shared" ref="F913" si="326">ROUND((I912+I913+J912+J913)/1,3)</f>
        <v>2900</v>
      </c>
      <c r="G913" s="646">
        <f t="shared" ref="G913" si="327">ROUND(D913*F913,3)</f>
        <v>2900</v>
      </c>
      <c r="H913" s="456" t="s">
        <v>155</v>
      </c>
      <c r="I913" s="468"/>
      <c r="J913" s="24"/>
      <c r="K913" s="18"/>
      <c r="M913" s="39"/>
      <c r="O913" s="39"/>
      <c r="Q913" s="40"/>
    </row>
    <row r="914" spans="1:17" s="21" customFormat="1" ht="14.25" customHeight="1">
      <c r="A914" s="191"/>
      <c r="B914" s="183"/>
      <c r="C914" s="203" t="s">
        <v>137</v>
      </c>
      <c r="D914" s="210"/>
      <c r="E914" s="3"/>
      <c r="F914" s="504"/>
      <c r="G914" s="661"/>
      <c r="H914" s="462" t="s">
        <v>1338</v>
      </c>
      <c r="I914" s="471">
        <v>5400</v>
      </c>
      <c r="J914" s="188"/>
      <c r="K914" s="303"/>
      <c r="M914" s="39"/>
      <c r="O914" s="39"/>
      <c r="Q914" s="40"/>
    </row>
    <row r="915" spans="1:17" s="21" customFormat="1" ht="14.25" customHeight="1">
      <c r="A915" s="45"/>
      <c r="B915" s="4" t="s">
        <v>349</v>
      </c>
      <c r="C915" s="205" t="s">
        <v>89</v>
      </c>
      <c r="D915" s="129">
        <v>0.1</v>
      </c>
      <c r="E915" s="6" t="s">
        <v>3</v>
      </c>
      <c r="F915" s="647">
        <f t="shared" ref="F915" si="328">ROUND((I914+I915+J914+J915)/2,3)</f>
        <v>5100</v>
      </c>
      <c r="G915" s="646">
        <f t="shared" ref="G915" si="329">ROUND(D915*F915,3)</f>
        <v>510</v>
      </c>
      <c r="H915" s="456" t="s">
        <v>146</v>
      </c>
      <c r="I915" s="468">
        <v>4800</v>
      </c>
      <c r="J915" s="24"/>
      <c r="K915" s="18"/>
      <c r="M915" s="39"/>
      <c r="O915" s="39"/>
      <c r="Q915" s="40"/>
    </row>
    <row r="916" spans="1:17" s="21" customFormat="1" ht="14.25" customHeight="1">
      <c r="A916" s="295"/>
      <c r="B916" s="204"/>
      <c r="C916" s="203"/>
      <c r="D916" s="210"/>
      <c r="E916" s="3"/>
      <c r="F916" s="227"/>
      <c r="G916" s="653"/>
      <c r="H916" s="187"/>
      <c r="I916" s="385"/>
      <c r="J916" s="267"/>
      <c r="K916" s="303"/>
      <c r="M916" s="39"/>
      <c r="O916" s="39"/>
      <c r="Q916" s="40"/>
    </row>
    <row r="917" spans="1:17" s="21" customFormat="1" ht="14.25" customHeight="1">
      <c r="A917" s="310"/>
      <c r="B917" s="179"/>
      <c r="C917" s="205"/>
      <c r="D917" s="211"/>
      <c r="E917" s="6"/>
      <c r="F917" s="228" t="s">
        <v>57</v>
      </c>
      <c r="G917" s="653">
        <f>SUM(G911,G913,G915)</f>
        <v>3410</v>
      </c>
      <c r="H917" s="264"/>
      <c r="I917" s="382"/>
      <c r="J917" s="265"/>
      <c r="K917" s="18"/>
      <c r="M917" s="39"/>
      <c r="O917" s="39"/>
      <c r="Q917" s="40"/>
    </row>
    <row r="918" spans="1:17" s="21" customFormat="1" ht="14.25" customHeight="1">
      <c r="A918" s="191"/>
      <c r="B918" s="204"/>
      <c r="C918" s="203"/>
      <c r="D918" s="210"/>
      <c r="E918" s="3"/>
      <c r="F918" s="244"/>
      <c r="G918" s="650"/>
      <c r="H918" s="187"/>
      <c r="I918" s="385"/>
      <c r="J918" s="267"/>
      <c r="K918" s="386"/>
      <c r="L918" s="223"/>
      <c r="M918" s="115"/>
      <c r="N918" s="115"/>
      <c r="O918" s="39"/>
      <c r="Q918" s="40"/>
    </row>
    <row r="919" spans="1:17" s="21" customFormat="1" ht="14.25" customHeight="1">
      <c r="A919" s="45"/>
      <c r="B919" s="9" t="s">
        <v>85</v>
      </c>
      <c r="C919" s="205"/>
      <c r="D919" s="211"/>
      <c r="E919" s="6"/>
      <c r="F919" s="245" t="s">
        <v>86</v>
      </c>
      <c r="G919" s="520">
        <f>ROUND(G917,2-INT(LOG(ABS(G917))))</f>
        <v>3410</v>
      </c>
      <c r="H919" s="264" t="s">
        <v>94</v>
      </c>
      <c r="I919" s="382"/>
      <c r="J919" s="265"/>
      <c r="K919" s="266"/>
      <c r="L919" s="223"/>
      <c r="M919" s="115"/>
      <c r="N919" s="111"/>
      <c r="O919" s="39"/>
      <c r="Q919" s="40"/>
    </row>
    <row r="920" spans="1:17" s="21" customFormat="1" ht="14.25" customHeight="1">
      <c r="A920" s="295"/>
      <c r="B920" s="204"/>
      <c r="C920" s="203"/>
      <c r="D920" s="210"/>
      <c r="E920" s="3"/>
      <c r="F920" s="244"/>
      <c r="G920" s="650"/>
      <c r="H920" s="187"/>
      <c r="I920" s="385"/>
      <c r="J920" s="267"/>
      <c r="K920" s="386"/>
      <c r="L920" s="223"/>
      <c r="M920" s="115"/>
      <c r="N920" s="115"/>
      <c r="O920" s="224"/>
      <c r="Q920" s="40"/>
    </row>
    <row r="921" spans="1:17" s="21" customFormat="1" ht="14.25" customHeight="1">
      <c r="A921" s="310"/>
      <c r="B921" s="9"/>
      <c r="C921" s="205"/>
      <c r="D921" s="211"/>
      <c r="E921" s="6"/>
      <c r="F921" s="245"/>
      <c r="G921" s="520"/>
      <c r="H921" s="264"/>
      <c r="I921" s="382"/>
      <c r="J921" s="265"/>
      <c r="K921" s="266"/>
      <c r="L921" s="223"/>
      <c r="M921" s="115"/>
      <c r="N921" s="115"/>
      <c r="O921" s="224"/>
      <c r="Q921" s="40"/>
    </row>
    <row r="922" spans="1:17" s="21" customFormat="1" ht="14.25" customHeight="1">
      <c r="A922" s="172"/>
      <c r="B922" s="1"/>
      <c r="C922" s="204" t="s">
        <v>1283</v>
      </c>
      <c r="D922" s="246"/>
      <c r="E922" s="185"/>
      <c r="F922" s="227"/>
      <c r="G922" s="648"/>
      <c r="H922" s="187"/>
      <c r="I922" s="385"/>
      <c r="J922" s="267"/>
      <c r="K922" s="386"/>
      <c r="M922" s="39"/>
      <c r="O922" s="39"/>
      <c r="Q922" s="40"/>
    </row>
    <row r="923" spans="1:17" s="21" customFormat="1" ht="14.25" customHeight="1">
      <c r="A923" s="310" t="s">
        <v>515</v>
      </c>
      <c r="B923" s="4" t="s">
        <v>973</v>
      </c>
      <c r="C923" s="179" t="s">
        <v>972</v>
      </c>
      <c r="D923" s="211"/>
      <c r="E923" s="6"/>
      <c r="F923" s="228"/>
      <c r="G923" s="649"/>
      <c r="H923" s="264"/>
      <c r="I923" s="382"/>
      <c r="J923" s="265"/>
      <c r="K923" s="266"/>
      <c r="M923" s="39"/>
      <c r="O923" s="39"/>
      <c r="Q923" s="40"/>
    </row>
    <row r="924" spans="1:17" s="21" customFormat="1" ht="14.25" customHeight="1">
      <c r="A924" s="191"/>
      <c r="B924" s="183"/>
      <c r="C924" s="203" t="s">
        <v>576</v>
      </c>
      <c r="D924" s="210"/>
      <c r="E924" s="3"/>
      <c r="F924" s="222"/>
      <c r="G924" s="661"/>
      <c r="H924" s="478" t="s">
        <v>1361</v>
      </c>
      <c r="I924" s="463">
        <v>3200</v>
      </c>
      <c r="J924" s="181"/>
      <c r="K924" s="198"/>
      <c r="L924" s="223"/>
      <c r="M924" s="115"/>
      <c r="N924" s="115"/>
      <c r="O924" s="39"/>
      <c r="Q924" s="40"/>
    </row>
    <row r="925" spans="1:17" s="21" customFormat="1" ht="14.25" customHeight="1">
      <c r="A925" s="86"/>
      <c r="B925" s="4" t="s">
        <v>577</v>
      </c>
      <c r="C925" s="205" t="s">
        <v>579</v>
      </c>
      <c r="D925" s="129">
        <v>1</v>
      </c>
      <c r="E925" s="6" t="s">
        <v>4</v>
      </c>
      <c r="F925" s="647">
        <f t="shared" ref="F925" si="330">ROUND((I924+I925+J924+J925)/1,3)</f>
        <v>3200</v>
      </c>
      <c r="G925" s="646">
        <f t="shared" ref="G925" si="331">ROUND(D925*F925,3)</f>
        <v>3200</v>
      </c>
      <c r="H925" s="456" t="s">
        <v>155</v>
      </c>
      <c r="I925" s="468"/>
      <c r="J925" s="24"/>
      <c r="K925" s="18"/>
      <c r="L925" s="223"/>
      <c r="M925" s="115"/>
      <c r="N925" s="111"/>
      <c r="O925" s="39"/>
      <c r="Q925" s="40"/>
    </row>
    <row r="926" spans="1:17" s="21" customFormat="1" ht="14.25" customHeight="1">
      <c r="A926" s="191"/>
      <c r="B926" s="183"/>
      <c r="C926" s="203" t="s">
        <v>137</v>
      </c>
      <c r="D926" s="210"/>
      <c r="E926" s="3"/>
      <c r="F926" s="504"/>
      <c r="G926" s="661"/>
      <c r="H926" s="462" t="s">
        <v>1338</v>
      </c>
      <c r="I926" s="471">
        <v>5400</v>
      </c>
      <c r="J926" s="188"/>
      <c r="K926" s="303"/>
      <c r="L926" s="223"/>
      <c r="M926" s="115"/>
      <c r="N926" s="115"/>
      <c r="O926" s="224"/>
      <c r="Q926" s="40"/>
    </row>
    <row r="927" spans="1:17" s="21" customFormat="1" ht="14.25" customHeight="1">
      <c r="A927" s="45"/>
      <c r="B927" s="4" t="s">
        <v>349</v>
      </c>
      <c r="C927" s="205" t="s">
        <v>89</v>
      </c>
      <c r="D927" s="129">
        <v>0.2</v>
      </c>
      <c r="E927" s="6" t="s">
        <v>3</v>
      </c>
      <c r="F927" s="647">
        <f t="shared" ref="F927" si="332">ROUND((I926+I927+J926+J927)/2,3)</f>
        <v>5100</v>
      </c>
      <c r="G927" s="646">
        <f t="shared" ref="G927" si="333">ROUND(D927*F927,3)</f>
        <v>1020</v>
      </c>
      <c r="H927" s="456" t="s">
        <v>146</v>
      </c>
      <c r="I927" s="468">
        <v>4800</v>
      </c>
      <c r="J927" s="24"/>
      <c r="K927" s="18"/>
      <c r="L927" s="223"/>
      <c r="M927" s="115"/>
      <c r="N927" s="115"/>
      <c r="O927" s="224"/>
      <c r="Q927" s="40"/>
    </row>
    <row r="928" spans="1:17" s="21" customFormat="1" ht="14.25" customHeight="1">
      <c r="A928" s="295"/>
      <c r="B928" s="204"/>
      <c r="C928" s="203"/>
      <c r="D928" s="210"/>
      <c r="E928" s="3"/>
      <c r="F928" s="227"/>
      <c r="G928" s="653"/>
      <c r="H928" s="187"/>
      <c r="I928" s="385"/>
      <c r="J928" s="267"/>
      <c r="K928" s="303"/>
      <c r="L928" s="223"/>
      <c r="M928" s="115"/>
      <c r="N928" s="115"/>
      <c r="O928" s="224"/>
      <c r="Q928" s="40"/>
    </row>
    <row r="929" spans="1:17" s="21" customFormat="1" ht="14.25" customHeight="1">
      <c r="A929" s="310"/>
      <c r="B929" s="179"/>
      <c r="C929" s="205"/>
      <c r="D929" s="211"/>
      <c r="E929" s="6"/>
      <c r="F929" s="228" t="s">
        <v>57</v>
      </c>
      <c r="G929" s="653">
        <f>SUM(G923,G925,G927)</f>
        <v>4220</v>
      </c>
      <c r="H929" s="264"/>
      <c r="I929" s="382"/>
      <c r="J929" s="265"/>
      <c r="K929" s="18"/>
      <c r="L929" s="223"/>
      <c r="M929" s="115"/>
      <c r="N929" s="115"/>
      <c r="O929" s="224"/>
      <c r="Q929" s="40"/>
    </row>
    <row r="930" spans="1:17" s="21" customFormat="1" ht="14.25" customHeight="1">
      <c r="A930" s="295"/>
      <c r="B930" s="204"/>
      <c r="C930" s="203"/>
      <c r="D930" s="210"/>
      <c r="E930" s="3"/>
      <c r="F930" s="244"/>
      <c r="G930" s="650"/>
      <c r="H930" s="187"/>
      <c r="I930" s="385"/>
      <c r="J930" s="267"/>
      <c r="K930" s="386"/>
      <c r="M930" s="39"/>
      <c r="O930" s="39"/>
      <c r="Q930" s="40"/>
    </row>
    <row r="931" spans="1:17" s="21" customFormat="1" ht="14.25" customHeight="1">
      <c r="A931" s="310"/>
      <c r="B931" s="9" t="s">
        <v>85</v>
      </c>
      <c r="C931" s="205"/>
      <c r="D931" s="211"/>
      <c r="E931" s="6"/>
      <c r="F931" s="245" t="s">
        <v>86</v>
      </c>
      <c r="G931" s="520">
        <f>ROUND(G929,2-INT(LOG(ABS(G929))))</f>
        <v>4220</v>
      </c>
      <c r="H931" s="264" t="s">
        <v>94</v>
      </c>
      <c r="I931" s="382"/>
      <c r="J931" s="265"/>
      <c r="K931" s="266"/>
      <c r="M931" s="39"/>
      <c r="O931" s="39"/>
      <c r="Q931" s="40"/>
    </row>
    <row r="932" spans="1:17" s="21" customFormat="1" ht="14.25" customHeight="1">
      <c r="A932" s="99"/>
      <c r="B932" s="204"/>
      <c r="C932" s="203"/>
      <c r="D932" s="210"/>
      <c r="E932" s="3"/>
      <c r="F932" s="244"/>
      <c r="G932" s="650"/>
      <c r="H932" s="187"/>
      <c r="I932" s="385"/>
      <c r="J932" s="267"/>
      <c r="K932" s="386"/>
      <c r="M932" s="39"/>
      <c r="O932" s="39"/>
      <c r="Q932" s="40"/>
    </row>
    <row r="933" spans="1:17" s="21" customFormat="1" ht="14.25" customHeight="1">
      <c r="A933" s="45"/>
      <c r="B933" s="9"/>
      <c r="C933" s="205"/>
      <c r="D933" s="211"/>
      <c r="E933" s="6"/>
      <c r="F933" s="245"/>
      <c r="G933" s="520"/>
      <c r="H933" s="264"/>
      <c r="I933" s="382"/>
      <c r="J933" s="265"/>
      <c r="K933" s="266"/>
      <c r="M933" s="39"/>
      <c r="O933" s="39"/>
      <c r="Q933" s="40"/>
    </row>
    <row r="934" spans="1:17" s="21" customFormat="1" ht="14.25" customHeight="1">
      <c r="A934" s="172"/>
      <c r="B934" s="133"/>
      <c r="C934" s="204" t="s">
        <v>1283</v>
      </c>
      <c r="D934" s="246"/>
      <c r="E934" s="185"/>
      <c r="F934" s="227"/>
      <c r="G934" s="648"/>
      <c r="H934" s="187"/>
      <c r="I934" s="385"/>
      <c r="J934" s="267"/>
      <c r="K934" s="386"/>
      <c r="M934" s="39"/>
      <c r="O934" s="39"/>
      <c r="Q934" s="40"/>
    </row>
    <row r="935" spans="1:17" s="21" customFormat="1" ht="14.25" customHeight="1">
      <c r="A935" s="310" t="s">
        <v>516</v>
      </c>
      <c r="B935" s="131" t="s">
        <v>328</v>
      </c>
      <c r="C935" s="179" t="s">
        <v>974</v>
      </c>
      <c r="D935" s="211"/>
      <c r="E935" s="6"/>
      <c r="F935" s="228"/>
      <c r="G935" s="649"/>
      <c r="H935" s="264"/>
      <c r="I935" s="382"/>
      <c r="J935" s="265"/>
      <c r="K935" s="266"/>
      <c r="M935" s="39"/>
      <c r="O935" s="39"/>
      <c r="Q935" s="40"/>
    </row>
    <row r="936" spans="1:17" s="21" customFormat="1" ht="14.25" customHeight="1">
      <c r="A936" s="191"/>
      <c r="B936" s="183"/>
      <c r="C936" s="203"/>
      <c r="D936" s="210"/>
      <c r="E936" s="3"/>
      <c r="F936" s="222"/>
      <c r="G936" s="661"/>
      <c r="H936" s="478" t="s">
        <v>1350</v>
      </c>
      <c r="I936" s="463">
        <v>9700</v>
      </c>
      <c r="J936" s="181"/>
      <c r="K936" s="198"/>
      <c r="L936" s="223"/>
      <c r="M936" s="115"/>
      <c r="N936" s="115"/>
      <c r="O936" s="39"/>
      <c r="Q936" s="40"/>
    </row>
    <row r="937" spans="1:17" s="21" customFormat="1" ht="14.25" customHeight="1">
      <c r="A937" s="45"/>
      <c r="B937" s="4" t="s">
        <v>580</v>
      </c>
      <c r="C937" s="205" t="s">
        <v>581</v>
      </c>
      <c r="D937" s="129">
        <v>1</v>
      </c>
      <c r="E937" s="6" t="s">
        <v>4</v>
      </c>
      <c r="F937" s="647">
        <f t="shared" ref="F937" si="334">ROUND((I936+I937+J936+J937)/1,3)</f>
        <v>9700</v>
      </c>
      <c r="G937" s="646">
        <f t="shared" ref="G937" si="335">ROUND(D937*F937,3)</f>
        <v>9700</v>
      </c>
      <c r="H937" s="456" t="s">
        <v>155</v>
      </c>
      <c r="I937" s="468"/>
      <c r="J937" s="24"/>
      <c r="K937" s="18"/>
      <c r="L937" s="223"/>
      <c r="M937" s="115"/>
      <c r="N937" s="111"/>
      <c r="O937" s="39"/>
      <c r="Q937" s="40"/>
    </row>
    <row r="938" spans="1:17" s="21" customFormat="1" ht="14.25" customHeight="1">
      <c r="A938" s="191"/>
      <c r="B938" s="183"/>
      <c r="C938" s="203" t="s">
        <v>137</v>
      </c>
      <c r="D938" s="210"/>
      <c r="E938" s="3"/>
      <c r="F938" s="504"/>
      <c r="G938" s="661"/>
      <c r="H938" s="462" t="s">
        <v>1338</v>
      </c>
      <c r="I938" s="471">
        <v>5400</v>
      </c>
      <c r="J938" s="188"/>
      <c r="K938" s="303"/>
      <c r="L938" s="223"/>
      <c r="M938" s="115"/>
      <c r="N938" s="115"/>
      <c r="O938" s="224"/>
      <c r="Q938" s="40"/>
    </row>
    <row r="939" spans="1:17" s="21" customFormat="1" ht="14.25" customHeight="1">
      <c r="A939" s="45"/>
      <c r="B939" s="4" t="s">
        <v>349</v>
      </c>
      <c r="C939" s="205" t="s">
        <v>89</v>
      </c>
      <c r="D939" s="129">
        <v>0.15</v>
      </c>
      <c r="E939" s="6" t="s">
        <v>3</v>
      </c>
      <c r="F939" s="647">
        <f t="shared" ref="F939" si="336">ROUND((I938+I939+J938+J939)/2,3)</f>
        <v>5100</v>
      </c>
      <c r="G939" s="646">
        <f t="shared" ref="G939" si="337">ROUND(D939*F939,3)</f>
        <v>765</v>
      </c>
      <c r="H939" s="456" t="s">
        <v>146</v>
      </c>
      <c r="I939" s="468">
        <v>4800</v>
      </c>
      <c r="J939" s="24"/>
      <c r="K939" s="18"/>
      <c r="L939" s="223"/>
      <c r="M939" s="115"/>
      <c r="N939" s="115"/>
      <c r="O939" s="224"/>
      <c r="Q939" s="40"/>
    </row>
    <row r="940" spans="1:17" s="21" customFormat="1" ht="14.25" customHeight="1">
      <c r="A940" s="295"/>
      <c r="B940" s="204"/>
      <c r="C940" s="203"/>
      <c r="D940" s="210"/>
      <c r="E940" s="3"/>
      <c r="F940" s="227"/>
      <c r="G940" s="653"/>
      <c r="H940" s="187"/>
      <c r="I940" s="385"/>
      <c r="J940" s="267"/>
      <c r="K940" s="303"/>
      <c r="L940" s="223"/>
      <c r="M940" s="115"/>
      <c r="N940" s="115"/>
      <c r="O940" s="224"/>
      <c r="Q940" s="40"/>
    </row>
    <row r="941" spans="1:17" s="21" customFormat="1" ht="14.25" customHeight="1">
      <c r="A941" s="310"/>
      <c r="B941" s="179"/>
      <c r="C941" s="205"/>
      <c r="D941" s="211"/>
      <c r="E941" s="6"/>
      <c r="F941" s="228" t="s">
        <v>57</v>
      </c>
      <c r="G941" s="653">
        <f>SUM(G935,G937,G939)</f>
        <v>10465</v>
      </c>
      <c r="H941" s="264"/>
      <c r="I941" s="382"/>
      <c r="J941" s="265"/>
      <c r="K941" s="18"/>
      <c r="L941" s="223"/>
      <c r="M941" s="115"/>
      <c r="N941" s="115"/>
      <c r="O941" s="224"/>
      <c r="Q941" s="40"/>
    </row>
    <row r="942" spans="1:17" s="21" customFormat="1" ht="14.25" customHeight="1">
      <c r="A942" s="236"/>
      <c r="B942" s="204"/>
      <c r="C942" s="203"/>
      <c r="D942" s="210"/>
      <c r="E942" s="3"/>
      <c r="F942" s="244"/>
      <c r="G942" s="650"/>
      <c r="H942" s="187"/>
      <c r="I942" s="385"/>
      <c r="J942" s="267"/>
      <c r="K942" s="386"/>
      <c r="M942" s="39"/>
      <c r="O942" s="39"/>
      <c r="Q942" s="40"/>
    </row>
    <row r="943" spans="1:17" s="21" customFormat="1" ht="14.25" customHeight="1">
      <c r="A943" s="170"/>
      <c r="B943" s="9" t="s">
        <v>85</v>
      </c>
      <c r="C943" s="205"/>
      <c r="D943" s="211"/>
      <c r="E943" s="6"/>
      <c r="F943" s="245" t="s">
        <v>86</v>
      </c>
      <c r="G943" s="520">
        <f>ROUND(G941,2-INT(LOG(ABS(G941))))</f>
        <v>10500</v>
      </c>
      <c r="H943" s="264" t="s">
        <v>94</v>
      </c>
      <c r="I943" s="382"/>
      <c r="J943" s="265"/>
      <c r="K943" s="266"/>
      <c r="M943" s="39"/>
      <c r="O943" s="39"/>
      <c r="Q943" s="40"/>
    </row>
    <row r="944" spans="1:17" s="21" customFormat="1" ht="14.25" customHeight="1">
      <c r="A944" s="295"/>
      <c r="B944" s="204"/>
      <c r="C944" s="203"/>
      <c r="D944" s="210"/>
      <c r="E944" s="3"/>
      <c r="F944" s="244"/>
      <c r="G944" s="650"/>
      <c r="H944" s="187"/>
      <c r="I944" s="385"/>
      <c r="J944" s="267"/>
      <c r="K944" s="386"/>
      <c r="L944" s="242"/>
      <c r="M944" s="238"/>
      <c r="O944" s="39"/>
      <c r="Q944" s="40"/>
    </row>
    <row r="945" spans="1:17" s="21" customFormat="1" ht="14.25" customHeight="1">
      <c r="A945" s="310"/>
      <c r="B945" s="9"/>
      <c r="C945" s="205"/>
      <c r="D945" s="211"/>
      <c r="E945" s="6"/>
      <c r="F945" s="245"/>
      <c r="G945" s="520"/>
      <c r="H945" s="264"/>
      <c r="I945" s="382"/>
      <c r="J945" s="265"/>
      <c r="K945" s="266"/>
      <c r="L945" s="242"/>
      <c r="M945" s="238"/>
      <c r="O945" s="39"/>
      <c r="Q945" s="40"/>
    </row>
    <row r="946" spans="1:17" s="21" customFormat="1" ht="14.25" customHeight="1">
      <c r="A946" s="172"/>
      <c r="B946" s="79"/>
      <c r="C946" s="204" t="s">
        <v>1283</v>
      </c>
      <c r="D946" s="246"/>
      <c r="E946" s="185"/>
      <c r="F946" s="244"/>
      <c r="G946" s="650"/>
      <c r="H946" s="187"/>
      <c r="I946" s="385"/>
      <c r="J946" s="267"/>
      <c r="K946" s="386"/>
      <c r="M946" s="39"/>
      <c r="O946" s="39"/>
      <c r="Q946" s="40"/>
    </row>
    <row r="947" spans="1:17" s="21" customFormat="1" ht="14.25" customHeight="1">
      <c r="A947" s="310" t="s">
        <v>526</v>
      </c>
      <c r="B947" s="131" t="s">
        <v>329</v>
      </c>
      <c r="C947" s="179" t="s">
        <v>330</v>
      </c>
      <c r="D947" s="211"/>
      <c r="E947" s="6"/>
      <c r="F947" s="245"/>
      <c r="G947" s="520"/>
      <c r="H947" s="264"/>
      <c r="I947" s="382"/>
      <c r="J947" s="265"/>
      <c r="K947" s="266"/>
      <c r="M947" s="39"/>
      <c r="O947" s="39"/>
      <c r="Q947" s="40"/>
    </row>
    <row r="948" spans="1:17" s="21" customFormat="1" ht="14.25" customHeight="1">
      <c r="A948" s="191"/>
      <c r="B948" s="192"/>
      <c r="C948" s="192" t="s">
        <v>419</v>
      </c>
      <c r="D948" s="210"/>
      <c r="E948" s="3"/>
      <c r="F948" s="460"/>
      <c r="G948" s="461"/>
      <c r="H948" s="478" t="s">
        <v>1344</v>
      </c>
      <c r="I948" s="463">
        <v>11200</v>
      </c>
      <c r="J948" s="181"/>
      <c r="K948" s="198"/>
      <c r="L948" s="223"/>
      <c r="M948" s="276">
        <v>9870</v>
      </c>
      <c r="N948" s="115"/>
      <c r="O948" s="39"/>
      <c r="Q948" s="40"/>
    </row>
    <row r="949" spans="1:17" s="21" customFormat="1" ht="14.25" customHeight="1">
      <c r="A949" s="45"/>
      <c r="B949" s="46" t="s">
        <v>420</v>
      </c>
      <c r="C949" s="46" t="s">
        <v>1223</v>
      </c>
      <c r="D949" s="129">
        <v>1</v>
      </c>
      <c r="E949" s="6" t="s">
        <v>4</v>
      </c>
      <c r="F949" s="647">
        <f t="shared" ref="F949" si="338">ROUND((I948+I949+J948+J949)/2,3)</f>
        <v>11150</v>
      </c>
      <c r="G949" s="646">
        <f t="shared" ref="G949" si="339">ROUND(D949*F949,3)</f>
        <v>11150</v>
      </c>
      <c r="H949" s="456" t="s">
        <v>421</v>
      </c>
      <c r="I949" s="468">
        <v>11100</v>
      </c>
      <c r="J949" s="24"/>
      <c r="K949" s="18"/>
      <c r="L949" s="223"/>
      <c r="M949" s="118">
        <v>9390</v>
      </c>
      <c r="N949" s="111"/>
      <c r="O949" s="39"/>
      <c r="Q949" s="40"/>
    </row>
    <row r="950" spans="1:17" s="21" customFormat="1" ht="14.25" customHeight="1">
      <c r="A950" s="191"/>
      <c r="B950" s="183"/>
      <c r="C950" s="203" t="s">
        <v>583</v>
      </c>
      <c r="D950" s="210"/>
      <c r="E950" s="3"/>
      <c r="F950" s="460"/>
      <c r="G950" s="461"/>
      <c r="H950" s="478" t="s">
        <v>449</v>
      </c>
      <c r="I950" s="463">
        <v>2840</v>
      </c>
      <c r="J950" s="181"/>
      <c r="K950" s="198"/>
      <c r="L950" s="223"/>
      <c r="M950" s="115"/>
      <c r="N950" s="115"/>
      <c r="O950" s="224"/>
      <c r="Q950" s="40"/>
    </row>
    <row r="951" spans="1:17" s="21" customFormat="1" ht="14.25" customHeight="1">
      <c r="A951" s="45"/>
      <c r="B951" s="4" t="s">
        <v>584</v>
      </c>
      <c r="C951" s="205" t="s">
        <v>585</v>
      </c>
      <c r="D951" s="129">
        <v>1</v>
      </c>
      <c r="E951" s="6" t="s">
        <v>4</v>
      </c>
      <c r="F951" s="647">
        <f t="shared" ref="F951" si="340">ROUND((I950+I951+J950+J951)/2,3)</f>
        <v>2980</v>
      </c>
      <c r="G951" s="646">
        <f t="shared" ref="G951" si="341">ROUND(D951*F951,3)</f>
        <v>2980</v>
      </c>
      <c r="H951" s="456" t="s">
        <v>399</v>
      </c>
      <c r="I951" s="468">
        <v>3120</v>
      </c>
      <c r="J951" s="24"/>
      <c r="K951" s="18"/>
      <c r="L951" s="223"/>
      <c r="M951" s="115"/>
      <c r="N951" s="115"/>
      <c r="O951" s="224"/>
      <c r="Q951" s="40"/>
    </row>
    <row r="952" spans="1:17" s="21" customFormat="1" ht="14.25" customHeight="1">
      <c r="A952" s="191"/>
      <c r="B952" s="183"/>
      <c r="C952" s="203"/>
      <c r="D952" s="210"/>
      <c r="E952" s="3"/>
      <c r="F952" s="504"/>
      <c r="G952" s="661"/>
      <c r="H952" s="478" t="s">
        <v>1350</v>
      </c>
      <c r="I952" s="463">
        <v>13000</v>
      </c>
      <c r="J952" s="181"/>
      <c r="K952" s="198"/>
      <c r="L952" s="223"/>
      <c r="M952" s="115"/>
      <c r="N952" s="115"/>
      <c r="O952" s="224"/>
      <c r="Q952" s="40"/>
    </row>
    <row r="953" spans="1:17" s="21" customFormat="1" ht="14.25" customHeight="1">
      <c r="A953" s="45"/>
      <c r="B953" s="4" t="s">
        <v>580</v>
      </c>
      <c r="C953" s="205" t="s">
        <v>582</v>
      </c>
      <c r="D953" s="129">
        <v>1</v>
      </c>
      <c r="E953" s="6" t="s">
        <v>4</v>
      </c>
      <c r="F953" s="647">
        <f t="shared" ref="F953" si="342">ROUND((I952+I953+J952+J953)/1,3)</f>
        <v>13000</v>
      </c>
      <c r="G953" s="646">
        <f t="shared" ref="G953" si="343">ROUND(D953*F953,3)</f>
        <v>13000</v>
      </c>
      <c r="H953" s="456" t="s">
        <v>155</v>
      </c>
      <c r="I953" s="480"/>
      <c r="J953" s="24"/>
      <c r="K953" s="18"/>
      <c r="L953" s="223"/>
      <c r="M953" s="115"/>
      <c r="N953" s="115"/>
      <c r="O953" s="224"/>
      <c r="Q953" s="40"/>
    </row>
    <row r="954" spans="1:17" s="21" customFormat="1" ht="14.25" customHeight="1">
      <c r="A954" s="191"/>
      <c r="B954" s="183"/>
      <c r="C954" s="203" t="s">
        <v>137</v>
      </c>
      <c r="D954" s="210"/>
      <c r="E954" s="3"/>
      <c r="F954" s="504"/>
      <c r="G954" s="661"/>
      <c r="H954" s="462" t="s">
        <v>1338</v>
      </c>
      <c r="I954" s="471">
        <v>5400</v>
      </c>
      <c r="J954" s="188"/>
      <c r="K954" s="303"/>
      <c r="M954" s="39"/>
      <c r="O954" s="39"/>
      <c r="Q954" s="40"/>
    </row>
    <row r="955" spans="1:17" s="21" customFormat="1" ht="14.25" customHeight="1">
      <c r="A955" s="45"/>
      <c r="B955" s="4" t="s">
        <v>349</v>
      </c>
      <c r="C955" s="205" t="s">
        <v>89</v>
      </c>
      <c r="D955" s="129">
        <v>0.05</v>
      </c>
      <c r="E955" s="6" t="s">
        <v>3</v>
      </c>
      <c r="F955" s="647">
        <f t="shared" ref="F955" si="344">ROUND((I954+I955+J954+J955)/2,3)</f>
        <v>5100</v>
      </c>
      <c r="G955" s="646">
        <f t="shared" ref="G955" si="345">ROUND(D955*F955,3)</f>
        <v>255</v>
      </c>
      <c r="H955" s="456" t="s">
        <v>146</v>
      </c>
      <c r="I955" s="468">
        <v>4800</v>
      </c>
      <c r="J955" s="24"/>
      <c r="K955" s="18"/>
      <c r="M955" s="39"/>
      <c r="O955" s="39"/>
      <c r="Q955" s="40"/>
    </row>
    <row r="956" spans="1:17" s="21" customFormat="1" ht="14.25" customHeight="1">
      <c r="A956" s="241"/>
      <c r="B956" s="204"/>
      <c r="C956" s="203"/>
      <c r="D956" s="210"/>
      <c r="E956" s="3"/>
      <c r="F956" s="227"/>
      <c r="G956" s="653"/>
      <c r="H956" s="187"/>
      <c r="I956" s="385"/>
      <c r="J956" s="267"/>
      <c r="K956" s="303"/>
      <c r="M956" s="302"/>
      <c r="O956" s="39"/>
      <c r="Q956" s="40"/>
    </row>
    <row r="957" spans="1:17" s="21" customFormat="1" ht="14.25" customHeight="1">
      <c r="A957" s="128"/>
      <c r="B957" s="179"/>
      <c r="C957" s="205"/>
      <c r="D957" s="211"/>
      <c r="E957" s="6"/>
      <c r="F957" s="228" t="s">
        <v>57</v>
      </c>
      <c r="G957" s="653">
        <f>SUM(G949,G951,G953,G955)</f>
        <v>27385</v>
      </c>
      <c r="H957" s="264"/>
      <c r="I957" s="382"/>
      <c r="J957" s="265"/>
      <c r="K957" s="18"/>
      <c r="M957" s="302"/>
      <c r="O957" s="39"/>
      <c r="Q957" s="40"/>
    </row>
    <row r="958" spans="1:17" s="21" customFormat="1" ht="14.25" customHeight="1">
      <c r="A958" s="295"/>
      <c r="B958" s="204"/>
      <c r="C958" s="203"/>
      <c r="D958" s="210"/>
      <c r="E958" s="3"/>
      <c r="F958" s="244"/>
      <c r="G958" s="650"/>
      <c r="H958" s="187"/>
      <c r="I958" s="385"/>
      <c r="J958" s="267"/>
      <c r="K958" s="386"/>
      <c r="M958" s="320"/>
      <c r="O958" s="39"/>
      <c r="Q958" s="40"/>
    </row>
    <row r="959" spans="1:17" s="21" customFormat="1" ht="14.25" customHeight="1">
      <c r="A959" s="310"/>
      <c r="B959" s="9" t="s">
        <v>85</v>
      </c>
      <c r="C959" s="205"/>
      <c r="D959" s="211"/>
      <c r="E959" s="6"/>
      <c r="F959" s="245" t="s">
        <v>86</v>
      </c>
      <c r="G959" s="520">
        <f>ROUND(G957,2-INT(LOG(ABS(G957))))</f>
        <v>27400</v>
      </c>
      <c r="H959" s="264" t="s">
        <v>94</v>
      </c>
      <c r="I959" s="382"/>
      <c r="J959" s="265"/>
      <c r="K959" s="266"/>
      <c r="M959" s="320"/>
      <c r="O959" s="39"/>
      <c r="Q959" s="40"/>
    </row>
    <row r="960" spans="1:17" s="21" customFormat="1" ht="14.25" customHeight="1">
      <c r="A960" s="191"/>
      <c r="B960" s="204"/>
      <c r="C960" s="203"/>
      <c r="D960" s="210"/>
      <c r="E960" s="3"/>
      <c r="F960" s="244"/>
      <c r="G960" s="650"/>
      <c r="H960" s="187"/>
      <c r="I960" s="385"/>
      <c r="J960" s="267"/>
      <c r="K960" s="386"/>
      <c r="M960" s="320"/>
      <c r="O960" s="224"/>
      <c r="Q960" s="40"/>
    </row>
    <row r="961" spans="1:17" s="21" customFormat="1" ht="14.25" customHeight="1">
      <c r="A961" s="45"/>
      <c r="B961" s="9"/>
      <c r="C961" s="205"/>
      <c r="D961" s="211"/>
      <c r="E961" s="6"/>
      <c r="F961" s="245"/>
      <c r="G961" s="520"/>
      <c r="H961" s="264"/>
      <c r="I961" s="382"/>
      <c r="J961" s="265"/>
      <c r="K961" s="266"/>
      <c r="M961" s="320"/>
      <c r="O961" s="224"/>
      <c r="Q961" s="40"/>
    </row>
    <row r="962" spans="1:17" s="21" customFormat="1" ht="14.25" customHeight="1">
      <c r="A962" s="172"/>
      <c r="B962" s="183"/>
      <c r="C962" s="247" t="s">
        <v>1249</v>
      </c>
      <c r="D962" s="175"/>
      <c r="E962" s="3"/>
      <c r="F962" s="340"/>
      <c r="G962" s="461"/>
      <c r="H962" s="187"/>
      <c r="I962" s="276"/>
      <c r="J962" s="181"/>
      <c r="K962" s="198"/>
      <c r="L962" s="319"/>
      <c r="M962" s="319"/>
      <c r="O962" s="224"/>
      <c r="Q962" s="40"/>
    </row>
    <row r="963" spans="1:17" s="21" customFormat="1" ht="14.25" customHeight="1">
      <c r="A963" s="310" t="s">
        <v>529</v>
      </c>
      <c r="B963" s="4" t="s">
        <v>953</v>
      </c>
      <c r="C963" s="205" t="s">
        <v>1250</v>
      </c>
      <c r="D963" s="129"/>
      <c r="E963" s="6"/>
      <c r="F963" s="278"/>
      <c r="G963" s="646"/>
      <c r="H963" s="50"/>
      <c r="I963" s="118"/>
      <c r="J963" s="24"/>
      <c r="K963" s="18"/>
      <c r="L963" s="319"/>
      <c r="M963" s="319"/>
      <c r="O963" s="224"/>
      <c r="Q963" s="40"/>
    </row>
    <row r="964" spans="1:17" s="21" customFormat="1" ht="14.25" customHeight="1">
      <c r="A964" s="328"/>
      <c r="B964" s="183"/>
      <c r="C964" s="247" t="s">
        <v>434</v>
      </c>
      <c r="D964" s="175" t="s">
        <v>1194</v>
      </c>
      <c r="E964" s="185"/>
      <c r="F964" s="504"/>
      <c r="G964" s="661"/>
      <c r="H964" s="180"/>
      <c r="I964" s="350"/>
      <c r="J964" s="188"/>
      <c r="K964" s="303"/>
      <c r="M964" s="39"/>
      <c r="O964" s="224"/>
      <c r="Q964" s="40"/>
    </row>
    <row r="965" spans="1:17" s="21" customFormat="1" ht="14.25" customHeight="1">
      <c r="A965" s="328"/>
      <c r="B965" s="4" t="s">
        <v>433</v>
      </c>
      <c r="C965" s="205" t="s">
        <v>435</v>
      </c>
      <c r="D965" s="129">
        <v>2.887E-2</v>
      </c>
      <c r="E965" s="6" t="s">
        <v>384</v>
      </c>
      <c r="F965" s="647">
        <f t="shared" ref="F965" si="346">ROUND((I964+I965+J964+J965)/1,3)</f>
        <v>33000</v>
      </c>
      <c r="G965" s="646">
        <f t="shared" ref="G965" si="347">ROUND(D965*F965,3)</f>
        <v>952.71</v>
      </c>
      <c r="H965" s="456" t="s">
        <v>436</v>
      </c>
      <c r="I965" s="468">
        <v>33000</v>
      </c>
      <c r="J965" s="469"/>
      <c r="K965" s="470"/>
      <c r="M965" s="39"/>
      <c r="O965" s="224"/>
      <c r="Q965" s="40"/>
    </row>
    <row r="966" spans="1:17" s="21" customFormat="1" ht="14.25" customHeight="1">
      <c r="A966" s="236"/>
      <c r="B966" s="192" t="s">
        <v>687</v>
      </c>
      <c r="C966" s="192"/>
      <c r="D966" s="210"/>
      <c r="E966" s="194"/>
      <c r="F966" s="504"/>
      <c r="G966" s="661"/>
      <c r="H966" s="478"/>
      <c r="I966" s="672"/>
      <c r="J966" s="464"/>
      <c r="K966" s="499"/>
      <c r="L966" s="319"/>
      <c r="M966" s="319"/>
      <c r="O966" s="39"/>
      <c r="Q966" s="40"/>
    </row>
    <row r="967" spans="1:17" s="21" customFormat="1" ht="14.25" customHeight="1">
      <c r="A967" s="170"/>
      <c r="B967" s="46" t="s">
        <v>431</v>
      </c>
      <c r="C967" s="46" t="s">
        <v>688</v>
      </c>
      <c r="D967" s="129">
        <v>0.5</v>
      </c>
      <c r="E967" s="48" t="s">
        <v>81</v>
      </c>
      <c r="F967" s="647">
        <f t="shared" ref="F967" si="348">ROUND((I966+I967+J966+J967)/1,3)</f>
        <v>2800</v>
      </c>
      <c r="G967" s="646">
        <f t="shared" ref="G967" si="349">ROUND(D967*F967,3)</f>
        <v>1400</v>
      </c>
      <c r="H967" s="456" t="s">
        <v>403</v>
      </c>
      <c r="I967" s="468">
        <v>2800</v>
      </c>
      <c r="J967" s="469"/>
      <c r="K967" s="475"/>
      <c r="L967" s="319"/>
      <c r="M967" s="319"/>
      <c r="O967" s="39"/>
      <c r="Q967" s="40"/>
    </row>
    <row r="968" spans="1:17" s="21" customFormat="1" ht="14.25" customHeight="1">
      <c r="A968" s="99"/>
      <c r="B968" s="183"/>
      <c r="C968" s="203" t="s">
        <v>437</v>
      </c>
      <c r="D968" s="210"/>
      <c r="E968" s="3"/>
      <c r="F968" s="460"/>
      <c r="G968" s="461"/>
      <c r="H968" s="478" t="s">
        <v>484</v>
      </c>
      <c r="I968" s="463">
        <v>750</v>
      </c>
      <c r="J968" s="464"/>
      <c r="K968" s="499"/>
      <c r="L968" s="319"/>
      <c r="M968" s="319"/>
      <c r="O968" s="39"/>
      <c r="Q968" s="40"/>
    </row>
    <row r="969" spans="1:17" s="21" customFormat="1" ht="14.25" customHeight="1">
      <c r="A969" s="45"/>
      <c r="B969" s="4" t="s">
        <v>438</v>
      </c>
      <c r="C969" s="179" t="s">
        <v>439</v>
      </c>
      <c r="D969" s="129">
        <v>0.5</v>
      </c>
      <c r="E969" s="6" t="s">
        <v>1</v>
      </c>
      <c r="F969" s="647">
        <f t="shared" ref="F969" si="350">ROUND((I968+I969+J968+J969)/2,3)</f>
        <v>725</v>
      </c>
      <c r="G969" s="646">
        <f t="shared" ref="G969" si="351">ROUND(D969*F969,3)</f>
        <v>362.5</v>
      </c>
      <c r="H969" s="456" t="s">
        <v>440</v>
      </c>
      <c r="I969" s="468">
        <v>700</v>
      </c>
      <c r="J969" s="469"/>
      <c r="K969" s="475"/>
      <c r="L969" s="319"/>
      <c r="M969" s="319"/>
      <c r="O969" s="39"/>
      <c r="Q969" s="40"/>
    </row>
    <row r="970" spans="1:17" s="21" customFormat="1" ht="14.25" customHeight="1">
      <c r="A970" s="295"/>
      <c r="B970" s="182" t="s">
        <v>689</v>
      </c>
      <c r="C970" s="182"/>
      <c r="D970" s="390"/>
      <c r="E970" s="3"/>
      <c r="F970" s="675"/>
      <c r="G970" s="661"/>
      <c r="H970" s="462" t="s">
        <v>1038</v>
      </c>
      <c r="I970" s="463"/>
      <c r="J970" s="464"/>
      <c r="K970" s="519"/>
      <c r="M970" s="322"/>
      <c r="O970" s="39"/>
      <c r="Q970" s="40"/>
    </row>
    <row r="971" spans="1:17" s="21" customFormat="1" ht="14.25" customHeight="1">
      <c r="A971" s="310"/>
      <c r="B971" s="57" t="s">
        <v>690</v>
      </c>
      <c r="C971" s="57" t="s">
        <v>691</v>
      </c>
      <c r="D971" s="393">
        <v>2</v>
      </c>
      <c r="E971" s="6" t="s">
        <v>632</v>
      </c>
      <c r="F971" s="677">
        <f>ROUND(I971*K971,3)</f>
        <v>320</v>
      </c>
      <c r="G971" s="646">
        <f>ROUND(D971*F971,3)</f>
        <v>640</v>
      </c>
      <c r="H971" s="456"/>
      <c r="I971" s="468">
        <v>400</v>
      </c>
      <c r="J971" s="521" t="s">
        <v>2</v>
      </c>
      <c r="K971" s="522">
        <v>0.8</v>
      </c>
      <c r="M971" s="322"/>
      <c r="O971" s="39"/>
      <c r="Q971" s="40"/>
    </row>
    <row r="972" spans="1:17" s="21" customFormat="1" ht="14.25" customHeight="1">
      <c r="A972" s="295"/>
      <c r="B972" s="204"/>
      <c r="C972" s="247"/>
      <c r="D972" s="246"/>
      <c r="E972" s="185"/>
      <c r="F972" s="227"/>
      <c r="G972" s="648"/>
      <c r="H972" s="187"/>
      <c r="I972" s="350"/>
      <c r="J972" s="376"/>
      <c r="K972" s="303"/>
      <c r="M972" s="322"/>
      <c r="O972" s="39"/>
      <c r="Q972" s="40"/>
    </row>
    <row r="973" spans="1:17" s="21" customFormat="1" ht="14.25" customHeight="1">
      <c r="A973" s="310"/>
      <c r="B973" s="179"/>
      <c r="C973" s="205"/>
      <c r="D973" s="211"/>
      <c r="E973" s="6"/>
      <c r="F973" s="228" t="s">
        <v>57</v>
      </c>
      <c r="G973" s="649">
        <f>SUM(G963,G965,G967,G969,G971)</f>
        <v>3355.21</v>
      </c>
      <c r="H973" s="264"/>
      <c r="I973" s="118"/>
      <c r="J973" s="348"/>
      <c r="K973" s="18"/>
      <c r="M973" s="322"/>
      <c r="O973" s="39"/>
      <c r="Q973" s="40"/>
    </row>
    <row r="974" spans="1:17" s="21" customFormat="1" ht="14.25" customHeight="1">
      <c r="A974" s="191"/>
      <c r="B974" s="204"/>
      <c r="C974" s="203"/>
      <c r="D974" s="210"/>
      <c r="E974" s="3"/>
      <c r="F974" s="244"/>
      <c r="G974" s="650"/>
      <c r="H974" s="187"/>
      <c r="I974" s="385"/>
      <c r="J974" s="267"/>
      <c r="K974" s="386"/>
      <c r="M974" s="302"/>
      <c r="N974" s="115"/>
      <c r="O974" s="224"/>
      <c r="Q974" s="40"/>
    </row>
    <row r="975" spans="1:17" s="21" customFormat="1" ht="14.25" customHeight="1">
      <c r="A975" s="45"/>
      <c r="B975" s="9" t="s">
        <v>85</v>
      </c>
      <c r="C975" s="205"/>
      <c r="D975" s="211"/>
      <c r="E975" s="6"/>
      <c r="F975" s="245" t="s">
        <v>86</v>
      </c>
      <c r="G975" s="520">
        <f>ROUND(G973,2-INT(LOG(ABS(G973))))</f>
        <v>3360</v>
      </c>
      <c r="H975" s="264" t="s">
        <v>405</v>
      </c>
      <c r="I975" s="382"/>
      <c r="J975" s="265"/>
      <c r="K975" s="266"/>
      <c r="M975" s="302"/>
      <c r="N975" s="115"/>
      <c r="O975" s="224"/>
      <c r="Q975" s="40"/>
    </row>
    <row r="976" spans="1:17" s="21" customFormat="1" ht="14.25" customHeight="1">
      <c r="A976" s="241"/>
      <c r="B976" s="183"/>
      <c r="C976" s="247"/>
      <c r="D976" s="246"/>
      <c r="E976" s="185"/>
      <c r="F976" s="227"/>
      <c r="G976" s="648"/>
      <c r="H976" s="187"/>
      <c r="I976" s="350"/>
      <c r="J976" s="376"/>
      <c r="K976" s="303"/>
      <c r="M976" s="39"/>
      <c r="O976" s="39"/>
      <c r="Q976" s="40"/>
    </row>
    <row r="977" spans="1:17" s="21" customFormat="1" ht="14.25" customHeight="1">
      <c r="A977" s="128"/>
      <c r="B977" s="4"/>
      <c r="C977" s="205"/>
      <c r="D977" s="211"/>
      <c r="E977" s="6"/>
      <c r="F977" s="243"/>
      <c r="G977" s="649"/>
      <c r="H977" s="50"/>
      <c r="I977" s="118"/>
      <c r="J977" s="348"/>
      <c r="K977" s="18"/>
      <c r="M977" s="39"/>
      <c r="O977" s="39"/>
      <c r="Q977" s="40"/>
    </row>
    <row r="978" spans="1:17" s="21" customFormat="1" ht="14.25" customHeight="1">
      <c r="A978" s="295"/>
      <c r="B978" s="183"/>
      <c r="C978" s="247" t="s">
        <v>1208</v>
      </c>
      <c r="D978" s="246"/>
      <c r="E978" s="185"/>
      <c r="F978" s="227"/>
      <c r="G978" s="648"/>
      <c r="H978" s="187"/>
      <c r="I978" s="350"/>
      <c r="J978" s="376"/>
      <c r="K978" s="303"/>
      <c r="M978" s="39"/>
      <c r="O978" s="39"/>
      <c r="Q978" s="40"/>
    </row>
    <row r="979" spans="1:17" s="21" customFormat="1" ht="14.25" customHeight="1">
      <c r="A979" s="310">
        <v>-64</v>
      </c>
      <c r="B979" s="4" t="s">
        <v>1200</v>
      </c>
      <c r="C979" s="205"/>
      <c r="D979" s="211"/>
      <c r="E979" s="6"/>
      <c r="F979" s="243"/>
      <c r="G979" s="649"/>
      <c r="H979" s="50"/>
      <c r="I979" s="118"/>
      <c r="J979" s="348"/>
      <c r="K979" s="18"/>
      <c r="M979" s="39"/>
      <c r="O979" s="39"/>
      <c r="Q979" s="40"/>
    </row>
    <row r="980" spans="1:17" s="21" customFormat="1" ht="14.25" customHeight="1">
      <c r="A980" s="241"/>
      <c r="B980" s="431" t="s">
        <v>1203</v>
      </c>
      <c r="C980" s="247" t="s">
        <v>1202</v>
      </c>
      <c r="D980" s="246"/>
      <c r="E980" s="185"/>
      <c r="F980" s="227"/>
      <c r="G980" s="648"/>
      <c r="H980" s="478" t="s">
        <v>1210</v>
      </c>
      <c r="I980" s="652"/>
      <c r="J980" s="580"/>
      <c r="K980" s="671"/>
      <c r="M980" s="39"/>
      <c r="O980" s="39"/>
      <c r="Q980" s="40"/>
    </row>
    <row r="981" spans="1:17" s="21" customFormat="1" ht="14.25" customHeight="1">
      <c r="A981" s="128"/>
      <c r="B981" s="432" t="s">
        <v>1179</v>
      </c>
      <c r="C981" s="205" t="s">
        <v>1201</v>
      </c>
      <c r="D981" s="211">
        <v>174</v>
      </c>
      <c r="E981" s="6" t="s">
        <v>913</v>
      </c>
      <c r="F981" s="677">
        <f>ROUND(I981*K981,3)</f>
        <v>1416</v>
      </c>
      <c r="G981" s="646">
        <f>ROUND(D981*F981,3)</f>
        <v>246384</v>
      </c>
      <c r="H981" s="620"/>
      <c r="I981" s="658">
        <v>1770</v>
      </c>
      <c r="J981" s="521" t="s">
        <v>2</v>
      </c>
      <c r="K981" s="522">
        <v>0.8</v>
      </c>
      <c r="M981" s="39"/>
      <c r="O981" s="39"/>
      <c r="Q981" s="40"/>
    </row>
    <row r="982" spans="1:17" s="21" customFormat="1" ht="14.25" customHeight="1">
      <c r="A982" s="191"/>
      <c r="B982" s="431" t="s">
        <v>1204</v>
      </c>
      <c r="C982" s="203"/>
      <c r="D982" s="210"/>
      <c r="E982" s="3"/>
      <c r="F982" s="654"/>
      <c r="G982" s="650"/>
      <c r="H982" s="478" t="s">
        <v>1210</v>
      </c>
      <c r="I982" s="652"/>
      <c r="J982" s="580"/>
      <c r="K982" s="671"/>
      <c r="L982" s="223"/>
      <c r="M982" s="115"/>
      <c r="N982" s="115"/>
      <c r="O982" s="39"/>
      <c r="Q982" s="40"/>
    </row>
    <row r="983" spans="1:17" s="21" customFormat="1" ht="14.25" customHeight="1">
      <c r="A983" s="45"/>
      <c r="B983" s="432" t="s">
        <v>1206</v>
      </c>
      <c r="C983" s="205" t="s">
        <v>1207</v>
      </c>
      <c r="D983" s="211">
        <v>31</v>
      </c>
      <c r="E983" s="6" t="s">
        <v>1209</v>
      </c>
      <c r="F983" s="677">
        <f>ROUND(I983*K983,3)</f>
        <v>1200</v>
      </c>
      <c r="G983" s="646">
        <f>ROUND(D983*F983,3)</f>
        <v>37200</v>
      </c>
      <c r="H983" s="620"/>
      <c r="I983" s="658">
        <v>1500</v>
      </c>
      <c r="J983" s="521" t="s">
        <v>2</v>
      </c>
      <c r="K983" s="522">
        <v>0.8</v>
      </c>
      <c r="L983" s="223"/>
      <c r="M983" s="115"/>
      <c r="N983" s="111"/>
      <c r="O983" s="39"/>
      <c r="Q983" s="40"/>
    </row>
    <row r="984" spans="1:17" s="21" customFormat="1" ht="14.25" customHeight="1">
      <c r="A984" s="295"/>
      <c r="B984" s="431" t="s">
        <v>1204</v>
      </c>
      <c r="C984" s="79"/>
      <c r="D984" s="175"/>
      <c r="E984" s="3"/>
      <c r="F984" s="654"/>
      <c r="G984" s="655"/>
      <c r="H984" s="478" t="s">
        <v>1210</v>
      </c>
      <c r="I984" s="471"/>
      <c r="J984" s="472"/>
      <c r="K984" s="688"/>
      <c r="L984" s="223"/>
      <c r="M984" s="115"/>
      <c r="N984" s="115"/>
      <c r="O984" s="224"/>
      <c r="Q984" s="40"/>
    </row>
    <row r="985" spans="1:17" s="21" customFormat="1" ht="14.25" customHeight="1">
      <c r="A985" s="310"/>
      <c r="B985" s="432" t="s">
        <v>1205</v>
      </c>
      <c r="C985" s="205" t="s">
        <v>1207</v>
      </c>
      <c r="D985" s="129">
        <v>3</v>
      </c>
      <c r="E985" s="6" t="s">
        <v>1209</v>
      </c>
      <c r="F985" s="677">
        <f>ROUND(I985*K985,3)</f>
        <v>1680</v>
      </c>
      <c r="G985" s="646">
        <f>ROUND(D985*F985,3)</f>
        <v>5040</v>
      </c>
      <c r="H985" s="620"/>
      <c r="I985" s="527">
        <v>2100</v>
      </c>
      <c r="J985" s="521" t="s">
        <v>2</v>
      </c>
      <c r="K985" s="522">
        <v>0.8</v>
      </c>
      <c r="L985" s="223"/>
      <c r="M985" s="115"/>
      <c r="N985" s="115"/>
      <c r="O985" s="224"/>
      <c r="Q985" s="40"/>
    </row>
    <row r="986" spans="1:17" s="21" customFormat="1" ht="14.25" customHeight="1">
      <c r="A986" s="295"/>
      <c r="B986" s="183"/>
      <c r="C986" s="203"/>
      <c r="D986" s="175"/>
      <c r="E986" s="3"/>
      <c r="F986" s="460"/>
      <c r="G986" s="461"/>
      <c r="H986" s="478" t="s">
        <v>1210</v>
      </c>
      <c r="I986" s="471"/>
      <c r="J986" s="472"/>
      <c r="K986" s="688"/>
      <c r="M986" s="39"/>
      <c r="O986" s="39"/>
      <c r="Q986" s="40"/>
    </row>
    <row r="987" spans="1:17" s="21" customFormat="1" ht="14.25" customHeight="1">
      <c r="A987" s="310"/>
      <c r="B987" s="435" t="s">
        <v>712</v>
      </c>
      <c r="C987" s="4"/>
      <c r="D987" s="129">
        <v>1</v>
      </c>
      <c r="E987" s="6" t="s">
        <v>5</v>
      </c>
      <c r="F987" s="677">
        <f>ROUND(I987*K987,3)</f>
        <v>22720</v>
      </c>
      <c r="G987" s="646">
        <f>ROUND(D987*F987,3)</f>
        <v>22720</v>
      </c>
      <c r="H987" s="620"/>
      <c r="I987" s="527">
        <v>28400</v>
      </c>
      <c r="J987" s="521" t="s">
        <v>2</v>
      </c>
      <c r="K987" s="522">
        <v>0.8</v>
      </c>
      <c r="M987" s="39"/>
      <c r="O987" s="39"/>
      <c r="Q987" s="40"/>
    </row>
    <row r="988" spans="1:17" s="21" customFormat="1" ht="14.25" customHeight="1">
      <c r="A988" s="295"/>
      <c r="B988" s="433"/>
      <c r="C988" s="203"/>
      <c r="D988" s="246"/>
      <c r="E988" s="3"/>
      <c r="F988" s="460"/>
      <c r="G988" s="461"/>
      <c r="H988" s="478" t="s">
        <v>1210</v>
      </c>
      <c r="I988" s="463"/>
      <c r="J988" s="464"/>
      <c r="K988" s="499"/>
      <c r="M988" s="39"/>
      <c r="O988" s="39"/>
      <c r="Q988" s="40"/>
    </row>
    <row r="989" spans="1:17" s="21" customFormat="1" ht="14.25" customHeight="1">
      <c r="A989" s="310"/>
      <c r="B989" s="434" t="s">
        <v>1197</v>
      </c>
      <c r="C989" s="4"/>
      <c r="D989" s="129">
        <v>1</v>
      </c>
      <c r="E989" s="6" t="s">
        <v>5</v>
      </c>
      <c r="F989" s="677">
        <f>ROUND(I989*K989,3)</f>
        <v>96000</v>
      </c>
      <c r="G989" s="646">
        <f>ROUND(D989*F989,3)</f>
        <v>96000</v>
      </c>
      <c r="H989" s="456"/>
      <c r="I989" s="468">
        <v>120000</v>
      </c>
      <c r="J989" s="521" t="s">
        <v>2</v>
      </c>
      <c r="K989" s="522">
        <v>0.8</v>
      </c>
      <c r="M989" s="39"/>
      <c r="O989" s="39"/>
      <c r="Q989" s="40"/>
    </row>
    <row r="990" spans="1:17" s="21" customFormat="1" ht="14.25" customHeight="1">
      <c r="A990" s="295"/>
      <c r="B990" s="204"/>
      <c r="C990" s="247"/>
      <c r="D990" s="246"/>
      <c r="E990" s="185"/>
      <c r="F990" s="227"/>
      <c r="G990" s="648"/>
      <c r="H990" s="187"/>
      <c r="I990" s="350"/>
      <c r="J990" s="376"/>
      <c r="K990" s="198"/>
      <c r="M990" s="39"/>
      <c r="O990" s="39"/>
      <c r="Q990" s="40"/>
    </row>
    <row r="991" spans="1:17" s="21" customFormat="1" ht="14.25" customHeight="1">
      <c r="A991" s="310"/>
      <c r="B991" s="179"/>
      <c r="C991" s="205"/>
      <c r="D991" s="211"/>
      <c r="E991" s="6"/>
      <c r="F991" s="228" t="s">
        <v>57</v>
      </c>
      <c r="G991" s="649">
        <f>SUM(G981,G983,G985,G987,G989)</f>
        <v>407344</v>
      </c>
      <c r="H991" s="264"/>
      <c r="I991" s="118"/>
      <c r="J991" s="348"/>
      <c r="K991" s="18"/>
      <c r="M991" s="39"/>
      <c r="O991" s="39"/>
      <c r="Q991" s="40"/>
    </row>
    <row r="992" spans="1:17" s="21" customFormat="1" ht="14.25" customHeight="1">
      <c r="A992" s="295"/>
      <c r="B992" s="204"/>
      <c r="C992" s="203"/>
      <c r="D992" s="210"/>
      <c r="E992" s="3"/>
      <c r="F992" s="244"/>
      <c r="G992" s="650"/>
      <c r="H992" s="187"/>
      <c r="I992" s="385"/>
      <c r="J992" s="267"/>
      <c r="K992" s="198"/>
      <c r="M992" s="39"/>
      <c r="O992" s="39"/>
      <c r="Q992" s="40"/>
    </row>
    <row r="993" spans="1:17" s="21" customFormat="1" ht="14.25" customHeight="1">
      <c r="A993" s="310"/>
      <c r="B993" s="9" t="s">
        <v>85</v>
      </c>
      <c r="C993" s="205"/>
      <c r="D993" s="211"/>
      <c r="E993" s="6"/>
      <c r="F993" s="245" t="s">
        <v>86</v>
      </c>
      <c r="G993" s="520">
        <f>ROUND(G991,2-INT(LOG(ABS(G991))))</f>
        <v>407000</v>
      </c>
      <c r="H993" s="264" t="s">
        <v>678</v>
      </c>
      <c r="I993" s="382"/>
      <c r="J993" s="265"/>
      <c r="K993" s="18"/>
      <c r="M993" s="39"/>
      <c r="O993" s="39"/>
      <c r="Q993" s="40"/>
    </row>
    <row r="994" spans="1:17" s="21" customFormat="1" ht="14.25" customHeight="1">
      <c r="A994" s="295"/>
      <c r="B994" s="183"/>
      <c r="C994" s="203"/>
      <c r="D994" s="175"/>
      <c r="E994" s="3"/>
      <c r="F994" s="340"/>
      <c r="G994" s="461"/>
      <c r="H994" s="187"/>
      <c r="I994" s="276"/>
      <c r="J994" s="181"/>
      <c r="K994" s="198"/>
      <c r="M994" s="39"/>
      <c r="O994" s="39"/>
      <c r="Q994" s="40"/>
    </row>
    <row r="995" spans="1:17" s="21" customFormat="1" ht="14.25" customHeight="1">
      <c r="A995" s="310"/>
      <c r="B995" s="4"/>
      <c r="C995" s="4"/>
      <c r="D995" s="129"/>
      <c r="E995" s="6"/>
      <c r="F995" s="278"/>
      <c r="G995" s="646"/>
      <c r="H995" s="50"/>
      <c r="I995" s="118"/>
      <c r="J995" s="24"/>
      <c r="K995" s="18"/>
      <c r="M995" s="39"/>
      <c r="O995" s="39"/>
      <c r="Q995" s="40"/>
    </row>
    <row r="996" spans="1:17" s="21" customFormat="1" ht="14.25" customHeight="1">
      <c r="A996" s="295"/>
      <c r="B996" s="183"/>
      <c r="C996" s="204" t="s">
        <v>1283</v>
      </c>
      <c r="D996" s="175"/>
      <c r="E996" s="3"/>
      <c r="F996" s="340"/>
      <c r="G996" s="461"/>
      <c r="H996" s="187"/>
      <c r="I996" s="276"/>
      <c r="J996" s="181"/>
      <c r="K996" s="198"/>
      <c r="M996" s="39"/>
      <c r="O996" s="39"/>
      <c r="Q996" s="40"/>
    </row>
    <row r="997" spans="1:17" s="21" customFormat="1" ht="14.25" customHeight="1">
      <c r="A997" s="310">
        <v>-65</v>
      </c>
      <c r="B997" s="4" t="s">
        <v>1218</v>
      </c>
      <c r="C997" s="4" t="s">
        <v>1281</v>
      </c>
      <c r="D997" s="129"/>
      <c r="E997" s="6"/>
      <c r="F997" s="278"/>
      <c r="G997" s="646"/>
      <c r="H997" s="50"/>
      <c r="I997" s="118"/>
      <c r="J997" s="24"/>
      <c r="K997" s="18"/>
      <c r="M997" s="39"/>
      <c r="O997" s="39"/>
      <c r="Q997" s="40"/>
    </row>
    <row r="998" spans="1:17" s="21" customFormat="1" ht="14.25" customHeight="1">
      <c r="A998" s="172"/>
      <c r="B998" s="183"/>
      <c r="C998" s="203"/>
      <c r="D998" s="210" t="s">
        <v>1061</v>
      </c>
      <c r="E998" s="3"/>
      <c r="F998" s="222"/>
      <c r="G998" s="661"/>
      <c r="H998" s="478" t="s">
        <v>1337</v>
      </c>
      <c r="I998" s="463">
        <v>770</v>
      </c>
      <c r="J998" s="181"/>
      <c r="K998" s="198"/>
      <c r="L998" s="223"/>
      <c r="M998" s="39"/>
      <c r="N998" s="115"/>
      <c r="O998" s="39"/>
      <c r="Q998" s="40"/>
    </row>
    <row r="999" spans="1:17" s="21" customFormat="1" ht="14.25" customHeight="1">
      <c r="A999" s="86"/>
      <c r="B999" s="4" t="s">
        <v>163</v>
      </c>
      <c r="C999" s="205"/>
      <c r="D999" s="129">
        <v>0.68600000000000005</v>
      </c>
      <c r="E999" s="6" t="s">
        <v>3</v>
      </c>
      <c r="F999" s="647">
        <f t="shared" ref="F999" si="352">ROUND((I998+I999+J998+J999)/2,3)</f>
        <v>790</v>
      </c>
      <c r="G999" s="646">
        <f t="shared" ref="G999" si="353">ROUND(D999*F999,3)</f>
        <v>541.94000000000005</v>
      </c>
      <c r="H999" s="500" t="s">
        <v>145</v>
      </c>
      <c r="I999" s="501">
        <v>810</v>
      </c>
      <c r="J999" s="251"/>
      <c r="K999" s="252"/>
      <c r="L999" s="223"/>
      <c r="M999" s="39"/>
      <c r="N999" s="111"/>
      <c r="O999" s="39"/>
      <c r="Q999" s="40"/>
    </row>
    <row r="1000" spans="1:17" s="21" customFormat="1" ht="14.25" customHeight="1">
      <c r="A1000" s="191"/>
      <c r="B1000" s="183"/>
      <c r="C1000" s="203"/>
      <c r="D1000" s="210" t="s">
        <v>1061</v>
      </c>
      <c r="E1000" s="3"/>
      <c r="F1000" s="504"/>
      <c r="G1000" s="661"/>
      <c r="H1000" s="478" t="s">
        <v>1337</v>
      </c>
      <c r="I1000" s="463">
        <v>350</v>
      </c>
      <c r="J1000" s="181"/>
      <c r="K1000" s="198"/>
      <c r="L1000" s="223"/>
      <c r="M1000" s="39"/>
      <c r="N1000" s="115"/>
      <c r="O1000" s="224"/>
      <c r="Q1000" s="40"/>
    </row>
    <row r="1001" spans="1:17" s="21" customFormat="1" ht="14.25" customHeight="1">
      <c r="A1001" s="45"/>
      <c r="B1001" s="4" t="s">
        <v>346</v>
      </c>
      <c r="C1001" s="205"/>
      <c r="D1001" s="129">
        <v>0.25</v>
      </c>
      <c r="E1001" s="6" t="s">
        <v>4</v>
      </c>
      <c r="F1001" s="647">
        <f t="shared" ref="F1001" si="354">ROUND((I1000+I1001+J1000+J1001)/2,3)</f>
        <v>365</v>
      </c>
      <c r="G1001" s="646">
        <f t="shared" ref="G1001" si="355">ROUND(D1001*F1001,3)</f>
        <v>91.25</v>
      </c>
      <c r="H1001" s="500" t="s">
        <v>145</v>
      </c>
      <c r="I1001" s="501">
        <v>380</v>
      </c>
      <c r="J1001" s="251"/>
      <c r="K1001" s="252"/>
      <c r="L1001" s="223"/>
      <c r="M1001" s="39"/>
      <c r="N1001" s="115"/>
      <c r="O1001" s="224"/>
      <c r="Q1001" s="40"/>
    </row>
    <row r="1002" spans="1:17" s="21" customFormat="1" ht="14.25" customHeight="1">
      <c r="A1002" s="191"/>
      <c r="B1002" s="183"/>
      <c r="C1002" s="203" t="s">
        <v>165</v>
      </c>
      <c r="D1002" s="210" t="s">
        <v>1061</v>
      </c>
      <c r="E1002" s="3"/>
      <c r="F1002" s="504"/>
      <c r="G1002" s="661"/>
      <c r="H1002" s="478" t="s">
        <v>1337</v>
      </c>
      <c r="I1002" s="463">
        <v>1070</v>
      </c>
      <c r="J1002" s="181"/>
      <c r="K1002" s="198"/>
      <c r="M1002" s="39"/>
      <c r="O1002" s="39"/>
      <c r="Q1002" s="40"/>
    </row>
    <row r="1003" spans="1:17" s="21" customFormat="1" ht="14.25" customHeight="1">
      <c r="A1003" s="45"/>
      <c r="B1003" s="4" t="s">
        <v>348</v>
      </c>
      <c r="C1003" s="205" t="s">
        <v>166</v>
      </c>
      <c r="D1003" s="211">
        <v>6.0499999999999998E-2</v>
      </c>
      <c r="E1003" s="6" t="s">
        <v>3</v>
      </c>
      <c r="F1003" s="647">
        <f t="shared" ref="F1003" si="356">ROUND((I1002+I1003+J1002+J1003)/2,3)</f>
        <v>1110</v>
      </c>
      <c r="G1003" s="646">
        <f t="shared" ref="G1003" si="357">ROUND(D1003*F1003,3)</f>
        <v>67.16</v>
      </c>
      <c r="H1003" s="500" t="s">
        <v>145</v>
      </c>
      <c r="I1003" s="501">
        <v>1150</v>
      </c>
      <c r="J1003" s="251"/>
      <c r="K1003" s="252"/>
      <c r="M1003" s="39"/>
      <c r="O1003" s="39"/>
      <c r="Q1003" s="40"/>
    </row>
    <row r="1004" spans="1:17" s="21" customFormat="1" ht="14.25" customHeight="1">
      <c r="A1004" s="295"/>
      <c r="B1004" s="183"/>
      <c r="C1004" s="203" t="s">
        <v>137</v>
      </c>
      <c r="D1004" s="210" t="s">
        <v>1061</v>
      </c>
      <c r="E1004" s="3"/>
      <c r="F1004" s="504"/>
      <c r="G1004" s="661"/>
      <c r="H1004" s="462" t="s">
        <v>1338</v>
      </c>
      <c r="I1004" s="471">
        <v>5600</v>
      </c>
      <c r="J1004" s="188"/>
      <c r="K1004" s="303"/>
      <c r="M1004" s="39"/>
      <c r="O1004" s="39"/>
      <c r="Q1004" s="40"/>
    </row>
    <row r="1005" spans="1:17" s="21" customFormat="1" ht="14.25" customHeight="1">
      <c r="A1005" s="310"/>
      <c r="B1005" s="4" t="s">
        <v>349</v>
      </c>
      <c r="C1005" s="205" t="s">
        <v>88</v>
      </c>
      <c r="D1005" s="129">
        <v>1.2500000000000001E-2</v>
      </c>
      <c r="E1005" s="6" t="s">
        <v>3</v>
      </c>
      <c r="F1005" s="647">
        <f t="shared" ref="F1005" si="358">ROUND((I1004+I1005+J1004+J1005)/2,3)</f>
        <v>5290</v>
      </c>
      <c r="G1005" s="646">
        <f t="shared" ref="G1005" si="359">ROUND(D1005*F1005,3)</f>
        <v>66.13</v>
      </c>
      <c r="H1005" s="456" t="s">
        <v>146</v>
      </c>
      <c r="I1005" s="468">
        <v>4980</v>
      </c>
      <c r="J1005" s="24"/>
      <c r="K1005" s="18"/>
      <c r="M1005" s="39"/>
      <c r="O1005" s="39"/>
      <c r="Q1005" s="40"/>
    </row>
    <row r="1006" spans="1:17" s="21" customFormat="1" ht="14.25" customHeight="1">
      <c r="A1006" s="295"/>
      <c r="B1006" s="183"/>
      <c r="C1006" s="203" t="s">
        <v>172</v>
      </c>
      <c r="D1006" s="210" t="s">
        <v>1061</v>
      </c>
      <c r="E1006" s="185"/>
      <c r="F1006" s="504"/>
      <c r="G1006" s="505"/>
      <c r="H1006" s="462" t="s">
        <v>352</v>
      </c>
      <c r="I1006" s="471">
        <v>26100</v>
      </c>
      <c r="J1006" s="181"/>
      <c r="K1006" s="198"/>
      <c r="L1006" s="223"/>
      <c r="M1006" s="115"/>
      <c r="N1006" s="115"/>
      <c r="O1006" s="39"/>
      <c r="Q1006" s="40"/>
    </row>
    <row r="1007" spans="1:17" s="21" customFormat="1" ht="14.25" customHeight="1">
      <c r="A1007" s="128"/>
      <c r="B1007" s="4" t="s">
        <v>65</v>
      </c>
      <c r="C1007" s="205" t="s">
        <v>401</v>
      </c>
      <c r="D1007" s="129">
        <v>4.8000000000000001E-2</v>
      </c>
      <c r="E1007" s="6" t="s">
        <v>3</v>
      </c>
      <c r="F1007" s="647">
        <f t="shared" ref="F1007" si="360">ROUND((I1006+I1007+J1006+J1007)/2,3)</f>
        <v>26100</v>
      </c>
      <c r="G1007" s="646">
        <f t="shared" ref="G1007" si="361">ROUND(D1007*F1007,3)</f>
        <v>1252.8</v>
      </c>
      <c r="H1007" s="456" t="s">
        <v>353</v>
      </c>
      <c r="I1007" s="468">
        <v>26100</v>
      </c>
      <c r="J1007" s="265"/>
      <c r="K1007" s="266"/>
      <c r="L1007" s="223"/>
      <c r="M1007" s="115"/>
      <c r="N1007" s="111"/>
      <c r="O1007" s="39"/>
      <c r="Q1007" s="40"/>
    </row>
    <row r="1008" spans="1:17" s="21" customFormat="1" ht="14.25" customHeight="1">
      <c r="A1008" s="389"/>
      <c r="B1008" s="7"/>
      <c r="C1008" s="203" t="s">
        <v>1055</v>
      </c>
      <c r="D1008" s="210" t="s">
        <v>1061</v>
      </c>
      <c r="E1008" s="185"/>
      <c r="F1008" s="611"/>
      <c r="G1008" s="669"/>
      <c r="H1008" s="478" t="s">
        <v>1049</v>
      </c>
      <c r="I1008" s="463">
        <v>24490</v>
      </c>
      <c r="J1008" s="181"/>
      <c r="K1008" s="198"/>
      <c r="L1008" s="223"/>
      <c r="M1008" s="115"/>
      <c r="N1008" s="115"/>
      <c r="O1008" s="224"/>
      <c r="Q1008" s="40"/>
    </row>
    <row r="1009" spans="1:17" s="21" customFormat="1" ht="14.25" customHeight="1">
      <c r="A1009" s="392"/>
      <c r="B1009" s="4" t="s">
        <v>355</v>
      </c>
      <c r="C1009" s="205" t="s">
        <v>615</v>
      </c>
      <c r="D1009" s="129">
        <v>4.8000000000000001E-2</v>
      </c>
      <c r="E1009" s="6" t="s">
        <v>3</v>
      </c>
      <c r="F1009" s="645">
        <f t="shared" ref="F1009" si="362">ROUND((I1008+I1009+J1008+J1009)/1,3)</f>
        <v>24490</v>
      </c>
      <c r="G1009" s="646">
        <f t="shared" ref="G1009" si="363">ROUND(D1009*F1009,3)</f>
        <v>1175.52</v>
      </c>
      <c r="H1009" s="50"/>
      <c r="I1009" s="118"/>
      <c r="J1009" s="24"/>
      <c r="K1009" s="18"/>
      <c r="L1009" s="223"/>
      <c r="M1009" s="115"/>
      <c r="N1009" s="115"/>
      <c r="O1009" s="224"/>
      <c r="Q1009" s="40"/>
    </row>
    <row r="1010" spans="1:17" s="21" customFormat="1" ht="14.25" customHeight="1">
      <c r="A1010" s="172"/>
      <c r="B1010" s="183"/>
      <c r="C1010" s="203"/>
      <c r="D1010" s="210" t="s">
        <v>1061</v>
      </c>
      <c r="E1010" s="3"/>
      <c r="F1010" s="460"/>
      <c r="G1010" s="461"/>
      <c r="H1010" s="478" t="s">
        <v>1341</v>
      </c>
      <c r="I1010" s="463">
        <v>8240</v>
      </c>
      <c r="J1010" s="464"/>
      <c r="K1010" s="499"/>
      <c r="L1010" s="223"/>
      <c r="M1010" s="39"/>
      <c r="N1010" s="115"/>
      <c r="O1010" s="39"/>
      <c r="Q1010" s="40"/>
    </row>
    <row r="1011" spans="1:17" s="21" customFormat="1" ht="14.25" customHeight="1">
      <c r="A1011" s="310"/>
      <c r="B1011" s="4" t="s">
        <v>572</v>
      </c>
      <c r="C1011" s="205" t="s">
        <v>96</v>
      </c>
      <c r="D1011" s="129">
        <v>0.48</v>
      </c>
      <c r="E1011" s="6" t="s">
        <v>4</v>
      </c>
      <c r="F1011" s="647">
        <f t="shared" ref="F1011" si="364">ROUND((I1010+I1011+J1010+J1011)/2,3)</f>
        <v>8595</v>
      </c>
      <c r="G1011" s="646">
        <f t="shared" ref="G1011" si="365">ROUND(D1011*F1011,3)</f>
        <v>4125.6000000000004</v>
      </c>
      <c r="H1011" s="456" t="s">
        <v>153</v>
      </c>
      <c r="I1011" s="468">
        <v>8950</v>
      </c>
      <c r="J1011" s="469"/>
      <c r="K1011" s="475"/>
      <c r="L1011" s="223"/>
      <c r="M1011" s="39"/>
      <c r="N1011" s="111"/>
      <c r="O1011" s="39"/>
      <c r="Q1011" s="40"/>
    </row>
    <row r="1012" spans="1:17" s="21" customFormat="1" ht="14.25" customHeight="1">
      <c r="A1012" s="191"/>
      <c r="B1012" s="7"/>
      <c r="C1012" s="203"/>
      <c r="D1012" s="210" t="s">
        <v>1061</v>
      </c>
      <c r="E1012" s="3"/>
      <c r="F1012" s="460"/>
      <c r="G1012" s="461"/>
      <c r="H1012" s="478" t="s">
        <v>1341</v>
      </c>
      <c r="I1012" s="463">
        <v>370</v>
      </c>
      <c r="J1012" s="464"/>
      <c r="K1012" s="499"/>
      <c r="L1012" s="223"/>
      <c r="M1012" s="39"/>
      <c r="N1012" s="115"/>
      <c r="O1012" s="224"/>
      <c r="Q1012" s="40"/>
    </row>
    <row r="1013" spans="1:17" s="21" customFormat="1" ht="14.25" customHeight="1">
      <c r="A1013" s="45"/>
      <c r="B1013" s="4" t="s">
        <v>375</v>
      </c>
      <c r="C1013" s="205" t="s">
        <v>93</v>
      </c>
      <c r="D1013" s="129">
        <v>0.48</v>
      </c>
      <c r="E1013" s="6" t="s">
        <v>4</v>
      </c>
      <c r="F1013" s="647">
        <f t="shared" ref="F1013" si="366">ROUND((I1012+I1013+J1012+J1013)/2,3)</f>
        <v>355</v>
      </c>
      <c r="G1013" s="646">
        <f t="shared" ref="G1013" si="367">ROUND(D1013*F1013,3)</f>
        <v>170.4</v>
      </c>
      <c r="H1013" s="456" t="s">
        <v>153</v>
      </c>
      <c r="I1013" s="468">
        <v>340</v>
      </c>
      <c r="J1013" s="469"/>
      <c r="K1013" s="475"/>
      <c r="L1013" s="223"/>
      <c r="M1013" s="39"/>
      <c r="N1013" s="115"/>
      <c r="O1013" s="224"/>
      <c r="Q1013" s="40"/>
    </row>
    <row r="1014" spans="1:17" s="21" customFormat="1" ht="14.25" customHeight="1">
      <c r="A1014" s="295"/>
      <c r="B1014" s="183"/>
      <c r="C1014" s="2" t="s">
        <v>1216</v>
      </c>
      <c r="D1014" s="175"/>
      <c r="E1014" s="3"/>
      <c r="F1014" s="460"/>
      <c r="G1014" s="461"/>
      <c r="H1014" s="478" t="s">
        <v>1214</v>
      </c>
      <c r="I1014" s="463"/>
      <c r="J1014" s="464"/>
      <c r="K1014" s="499"/>
      <c r="M1014" s="39"/>
      <c r="O1014" s="39"/>
      <c r="Q1014" s="40"/>
    </row>
    <row r="1015" spans="1:17" s="21" customFormat="1" ht="14.25" customHeight="1">
      <c r="A1015" s="310"/>
      <c r="B1015" s="435" t="s">
        <v>1217</v>
      </c>
      <c r="C1015" s="4" t="s">
        <v>1215</v>
      </c>
      <c r="D1015" s="129">
        <v>1</v>
      </c>
      <c r="E1015" s="6" t="s">
        <v>1213</v>
      </c>
      <c r="F1015" s="677">
        <f>ROUND(I1015*K1015,3)</f>
        <v>49440</v>
      </c>
      <c r="G1015" s="646">
        <f>ROUND(D1015*F1015,3)</f>
        <v>49440</v>
      </c>
      <c r="H1015" s="456"/>
      <c r="I1015" s="468">
        <v>61800</v>
      </c>
      <c r="J1015" s="469" t="s">
        <v>2</v>
      </c>
      <c r="K1015" s="475">
        <v>0.8</v>
      </c>
      <c r="M1015" s="39"/>
      <c r="O1015" s="39"/>
      <c r="Q1015" s="40"/>
    </row>
    <row r="1016" spans="1:17" s="21" customFormat="1" ht="14.25" customHeight="1">
      <c r="A1016" s="295"/>
      <c r="B1016" s="183" t="s">
        <v>604</v>
      </c>
      <c r="C1016" s="2"/>
      <c r="D1016" s="175"/>
      <c r="E1016" s="3"/>
      <c r="F1016" s="611"/>
      <c r="G1016" s="669"/>
      <c r="H1016" s="478" t="s">
        <v>1330</v>
      </c>
      <c r="I1016" s="463"/>
      <c r="J1016" s="464"/>
      <c r="K1016" s="499"/>
      <c r="M1016" s="39"/>
      <c r="O1016" s="39"/>
      <c r="Q1016" s="40"/>
    </row>
    <row r="1017" spans="1:17" s="21" customFormat="1" ht="14.25" customHeight="1">
      <c r="A1017" s="310"/>
      <c r="B1017" s="4" t="s">
        <v>608</v>
      </c>
      <c r="C1017" s="5"/>
      <c r="D1017" s="668">
        <v>0.48</v>
      </c>
      <c r="E1017" s="6" t="s">
        <v>605</v>
      </c>
      <c r="F1017" s="662">
        <v>27000</v>
      </c>
      <c r="G1017" s="646">
        <f>ROUND(D1017*F1017,3)</f>
        <v>12960</v>
      </c>
      <c r="H1017" s="456" t="s">
        <v>606</v>
      </c>
      <c r="I1017" s="468"/>
      <c r="J1017" s="469"/>
      <c r="K1017" s="475"/>
      <c r="M1017" s="39"/>
      <c r="O1017" s="39"/>
      <c r="Q1017" s="40"/>
    </row>
    <row r="1018" spans="1:17" s="21" customFormat="1" ht="14.25" customHeight="1">
      <c r="A1018" s="295"/>
      <c r="B1018" s="204"/>
      <c r="C1018" s="247"/>
      <c r="D1018" s="246"/>
      <c r="E1018" s="185"/>
      <c r="F1018" s="227"/>
      <c r="G1018" s="648"/>
      <c r="H1018" s="478"/>
      <c r="I1018" s="471"/>
      <c r="J1018" s="476"/>
      <c r="K1018" s="499"/>
      <c r="M1018" s="39"/>
      <c r="O1018" s="39"/>
      <c r="Q1018" s="40"/>
    </row>
    <row r="1019" spans="1:17" s="21" customFormat="1" ht="14.25" customHeight="1">
      <c r="A1019" s="310"/>
      <c r="B1019" s="179"/>
      <c r="C1019" s="205"/>
      <c r="D1019" s="211"/>
      <c r="E1019" s="6"/>
      <c r="F1019" s="228" t="s">
        <v>57</v>
      </c>
      <c r="G1019" s="649">
        <f>SUM(G999,G1001,G1003,G1005,G1007,G1009,G1011,G1013,G1015,G1017)</f>
        <v>69890.8</v>
      </c>
      <c r="H1019" s="264"/>
      <c r="I1019" s="118"/>
      <c r="J1019" s="348"/>
      <c r="K1019" s="18"/>
      <c r="M1019" s="39"/>
      <c r="O1019" s="39"/>
      <c r="Q1019" s="40"/>
    </row>
    <row r="1020" spans="1:17" s="21" customFormat="1" ht="14.25" customHeight="1">
      <c r="A1020" s="295"/>
      <c r="B1020" s="204"/>
      <c r="C1020" s="203"/>
      <c r="D1020" s="210"/>
      <c r="E1020" s="3"/>
      <c r="F1020" s="244"/>
      <c r="G1020" s="650"/>
      <c r="H1020" s="187"/>
      <c r="I1020" s="385"/>
      <c r="J1020" s="267"/>
      <c r="K1020" s="198"/>
      <c r="M1020" s="39"/>
      <c r="O1020" s="39"/>
      <c r="Q1020" s="40"/>
    </row>
    <row r="1021" spans="1:17" s="21" customFormat="1" ht="14.25" customHeight="1">
      <c r="A1021" s="310"/>
      <c r="B1021" s="9" t="s">
        <v>85</v>
      </c>
      <c r="C1021" s="205"/>
      <c r="D1021" s="211"/>
      <c r="E1021" s="6"/>
      <c r="F1021" s="245" t="s">
        <v>86</v>
      </c>
      <c r="G1021" s="520">
        <f>ROUND(G1019,2-INT(LOG(ABS(G1019))))</f>
        <v>69900</v>
      </c>
      <c r="H1021" s="264" t="s">
        <v>405</v>
      </c>
      <c r="I1021" s="382"/>
      <c r="J1021" s="265"/>
      <c r="K1021" s="18"/>
      <c r="M1021" s="39"/>
      <c r="O1021" s="39"/>
      <c r="Q1021" s="40"/>
    </row>
    <row r="1022" spans="1:17" s="21" customFormat="1" ht="14.25" customHeight="1">
      <c r="A1022" s="295"/>
      <c r="B1022" s="183"/>
      <c r="C1022" s="203"/>
      <c r="D1022" s="175"/>
      <c r="E1022" s="3"/>
      <c r="F1022" s="340"/>
      <c r="G1022" s="461"/>
      <c r="H1022" s="187"/>
      <c r="I1022" s="276"/>
      <c r="J1022" s="181"/>
      <c r="K1022" s="198"/>
      <c r="M1022" s="39"/>
      <c r="O1022" s="39"/>
      <c r="Q1022" s="40"/>
    </row>
    <row r="1023" spans="1:17" s="21" customFormat="1" ht="14.25" customHeight="1">
      <c r="A1023" s="310"/>
      <c r="B1023" s="4"/>
      <c r="C1023" s="4"/>
      <c r="D1023" s="129"/>
      <c r="E1023" s="6"/>
      <c r="F1023" s="278"/>
      <c r="G1023" s="646"/>
      <c r="H1023" s="50"/>
      <c r="I1023" s="118"/>
      <c r="J1023" s="24"/>
      <c r="K1023" s="18"/>
      <c r="M1023" s="39"/>
      <c r="O1023" s="39"/>
      <c r="Q1023" s="40"/>
    </row>
    <row r="1024" spans="1:17" s="21" customFormat="1" ht="14.25" customHeight="1">
      <c r="A1024" s="295"/>
      <c r="B1024" s="183"/>
      <c r="C1024" s="204" t="s">
        <v>1283</v>
      </c>
      <c r="D1024" s="175"/>
      <c r="E1024" s="3"/>
      <c r="F1024" s="340"/>
      <c r="G1024" s="461"/>
      <c r="H1024" s="187"/>
      <c r="I1024" s="276"/>
      <c r="J1024" s="181"/>
      <c r="K1024" s="198"/>
      <c r="M1024" s="39"/>
      <c r="O1024" s="39"/>
      <c r="Q1024" s="40"/>
    </row>
    <row r="1025" spans="1:17" s="21" customFormat="1" ht="14.25" customHeight="1">
      <c r="A1025" s="310">
        <v>-66</v>
      </c>
      <c r="B1025" s="4" t="s">
        <v>1219</v>
      </c>
      <c r="C1025" s="4" t="s">
        <v>1221</v>
      </c>
      <c r="D1025" s="129"/>
      <c r="E1025" s="6"/>
      <c r="F1025" s="278"/>
      <c r="G1025" s="646"/>
      <c r="H1025" s="50"/>
      <c r="I1025" s="118"/>
      <c r="J1025" s="24"/>
      <c r="K1025" s="18"/>
      <c r="M1025" s="39"/>
      <c r="O1025" s="39"/>
      <c r="Q1025" s="40"/>
    </row>
    <row r="1026" spans="1:17" s="21" customFormat="1" ht="14.25" customHeight="1">
      <c r="A1026" s="295"/>
      <c r="B1026" s="183"/>
      <c r="C1026" s="203"/>
      <c r="D1026" s="210" t="s">
        <v>1061</v>
      </c>
      <c r="E1026" s="3"/>
      <c r="F1026" s="222"/>
      <c r="G1026" s="661"/>
      <c r="H1026" s="478" t="s">
        <v>1337</v>
      </c>
      <c r="I1026" s="463">
        <v>770</v>
      </c>
      <c r="J1026" s="181"/>
      <c r="K1026" s="198"/>
      <c r="M1026" s="39"/>
      <c r="O1026" s="39"/>
      <c r="Q1026" s="40"/>
    </row>
    <row r="1027" spans="1:17" s="21" customFormat="1" ht="14.25" customHeight="1">
      <c r="A1027" s="310"/>
      <c r="B1027" s="4" t="s">
        <v>163</v>
      </c>
      <c r="C1027" s="205"/>
      <c r="D1027" s="129">
        <v>5.85</v>
      </c>
      <c r="E1027" s="6" t="s">
        <v>3</v>
      </c>
      <c r="F1027" s="647">
        <f t="shared" ref="F1027" si="368">ROUND((I1026+I1027+J1026+J1027)/2,3)</f>
        <v>790</v>
      </c>
      <c r="G1027" s="646">
        <f t="shared" ref="G1027" si="369">ROUND(D1027*F1027,3)</f>
        <v>4621.5</v>
      </c>
      <c r="H1027" s="500" t="s">
        <v>145</v>
      </c>
      <c r="I1027" s="501">
        <v>810</v>
      </c>
      <c r="J1027" s="251"/>
      <c r="K1027" s="252"/>
      <c r="M1027" s="39"/>
      <c r="O1027" s="39"/>
      <c r="Q1027" s="40"/>
    </row>
    <row r="1028" spans="1:17" s="21" customFormat="1" ht="14.25" customHeight="1">
      <c r="A1028" s="295"/>
      <c r="B1028" s="183"/>
      <c r="C1028" s="203"/>
      <c r="D1028" s="210" t="s">
        <v>1061</v>
      </c>
      <c r="E1028" s="3"/>
      <c r="F1028" s="504"/>
      <c r="G1028" s="661"/>
      <c r="H1028" s="478" t="s">
        <v>1337</v>
      </c>
      <c r="I1028" s="463">
        <v>350</v>
      </c>
      <c r="J1028" s="181"/>
      <c r="K1028" s="198"/>
      <c r="M1028" s="39"/>
      <c r="O1028" s="39"/>
      <c r="Q1028" s="40"/>
    </row>
    <row r="1029" spans="1:17" s="21" customFormat="1" ht="14.25" customHeight="1">
      <c r="A1029" s="310"/>
      <c r="B1029" s="4" t="s">
        <v>346</v>
      </c>
      <c r="C1029" s="205"/>
      <c r="D1029" s="129">
        <v>6.88</v>
      </c>
      <c r="E1029" s="6" t="s">
        <v>4</v>
      </c>
      <c r="F1029" s="647">
        <f t="shared" ref="F1029" si="370">ROUND((I1028+I1029+J1028+J1029)/2,3)</f>
        <v>365</v>
      </c>
      <c r="G1029" s="646">
        <f t="shared" ref="G1029" si="371">ROUND(D1029*F1029,3)</f>
        <v>2511.1999999999998</v>
      </c>
      <c r="H1029" s="500" t="s">
        <v>145</v>
      </c>
      <c r="I1029" s="501">
        <v>380</v>
      </c>
      <c r="J1029" s="251"/>
      <c r="K1029" s="252"/>
      <c r="M1029" s="39"/>
      <c r="O1029" s="39"/>
      <c r="Q1029" s="40"/>
    </row>
    <row r="1030" spans="1:17" s="21" customFormat="1" ht="14.25" customHeight="1">
      <c r="A1030" s="295"/>
      <c r="B1030" s="183"/>
      <c r="C1030" s="203" t="s">
        <v>165</v>
      </c>
      <c r="D1030" s="210" t="s">
        <v>1061</v>
      </c>
      <c r="E1030" s="3"/>
      <c r="F1030" s="504"/>
      <c r="G1030" s="661"/>
      <c r="H1030" s="478" t="s">
        <v>1337</v>
      </c>
      <c r="I1030" s="463">
        <v>1070</v>
      </c>
      <c r="J1030" s="181"/>
      <c r="K1030" s="198"/>
      <c r="M1030" s="39"/>
      <c r="O1030" s="39"/>
      <c r="Q1030" s="40"/>
    </row>
    <row r="1031" spans="1:17" s="21" customFormat="1" ht="14.25" customHeight="1">
      <c r="A1031" s="310"/>
      <c r="B1031" s="4" t="s">
        <v>348</v>
      </c>
      <c r="C1031" s="205" t="s">
        <v>166</v>
      </c>
      <c r="D1031" s="211">
        <v>1.6220000000000001</v>
      </c>
      <c r="E1031" s="6" t="s">
        <v>3</v>
      </c>
      <c r="F1031" s="647">
        <f t="shared" ref="F1031" si="372">ROUND((I1030+I1031+J1030+J1031)/2,3)</f>
        <v>1110</v>
      </c>
      <c r="G1031" s="646">
        <f t="shared" ref="G1031" si="373">ROUND(D1031*F1031,3)</f>
        <v>1800.42</v>
      </c>
      <c r="H1031" s="500" t="s">
        <v>145</v>
      </c>
      <c r="I1031" s="501">
        <v>1150</v>
      </c>
      <c r="J1031" s="251"/>
      <c r="K1031" s="252"/>
      <c r="M1031" s="39"/>
      <c r="O1031" s="39"/>
      <c r="Q1031" s="40"/>
    </row>
    <row r="1032" spans="1:17" s="21" customFormat="1" ht="14.25" customHeight="1">
      <c r="A1032" s="295"/>
      <c r="B1032" s="183"/>
      <c r="C1032" s="203" t="s">
        <v>137</v>
      </c>
      <c r="D1032" s="210" t="s">
        <v>1061</v>
      </c>
      <c r="E1032" s="3"/>
      <c r="F1032" s="504"/>
      <c r="G1032" s="661"/>
      <c r="H1032" s="462" t="s">
        <v>1338</v>
      </c>
      <c r="I1032" s="471">
        <v>5600</v>
      </c>
      <c r="J1032" s="188"/>
      <c r="K1032" s="303"/>
      <c r="M1032" s="39"/>
      <c r="O1032" s="39"/>
      <c r="Q1032" s="40"/>
    </row>
    <row r="1033" spans="1:17" s="21" customFormat="1" ht="14.25" customHeight="1">
      <c r="A1033" s="310"/>
      <c r="B1033" s="4" t="s">
        <v>349</v>
      </c>
      <c r="C1033" s="205" t="s">
        <v>88</v>
      </c>
      <c r="D1033" s="129">
        <v>1.032</v>
      </c>
      <c r="E1033" s="6" t="s">
        <v>3</v>
      </c>
      <c r="F1033" s="647">
        <f t="shared" ref="F1033" si="374">ROUND((I1032+I1033+J1032+J1033)/2,3)</f>
        <v>5290</v>
      </c>
      <c r="G1033" s="646">
        <f t="shared" ref="G1033" si="375">ROUND(D1033*F1033,3)</f>
        <v>5459.28</v>
      </c>
      <c r="H1033" s="456" t="s">
        <v>146</v>
      </c>
      <c r="I1033" s="468">
        <v>4980</v>
      </c>
      <c r="J1033" s="24"/>
      <c r="K1033" s="18"/>
      <c r="M1033" s="39"/>
      <c r="O1033" s="39"/>
      <c r="Q1033" s="40"/>
    </row>
    <row r="1034" spans="1:17" s="21" customFormat="1" ht="14.25" customHeight="1">
      <c r="A1034" s="295"/>
      <c r="B1034" s="7"/>
      <c r="C1034" s="79"/>
      <c r="D1034" s="210" t="s">
        <v>1061</v>
      </c>
      <c r="E1034" s="3"/>
      <c r="F1034" s="611"/>
      <c r="G1034" s="661"/>
      <c r="H1034" s="187" t="s">
        <v>1051</v>
      </c>
      <c r="I1034" s="350"/>
      <c r="J1034" s="376"/>
      <c r="K1034" s="303"/>
      <c r="M1034" s="39"/>
      <c r="O1034" s="39"/>
      <c r="Q1034" s="40"/>
    </row>
    <row r="1035" spans="1:17" s="21" customFormat="1" ht="14.25" customHeight="1">
      <c r="A1035" s="310"/>
      <c r="B1035" s="4" t="s">
        <v>1062</v>
      </c>
      <c r="C1035" s="46"/>
      <c r="D1035" s="129">
        <v>0.90500000000000003</v>
      </c>
      <c r="E1035" s="6" t="s">
        <v>3</v>
      </c>
      <c r="F1035" s="662">
        <f>SUM(G671)</f>
        <v>56445.4</v>
      </c>
      <c r="G1035" s="646">
        <f t="shared" ref="G1035" si="376">ROUND(D1035*F1035,3)</f>
        <v>51083.09</v>
      </c>
      <c r="H1035" s="50"/>
      <c r="I1035" s="118"/>
      <c r="J1035" s="348"/>
      <c r="K1035" s="18"/>
      <c r="M1035" s="39"/>
      <c r="O1035" s="39"/>
      <c r="Q1035" s="40"/>
    </row>
    <row r="1036" spans="1:17" s="21" customFormat="1" ht="14.25" customHeight="1">
      <c r="A1036" s="295"/>
      <c r="B1036" s="183"/>
      <c r="C1036" s="203"/>
      <c r="D1036" s="210" t="s">
        <v>1061</v>
      </c>
      <c r="E1036" s="3"/>
      <c r="F1036" s="460"/>
      <c r="G1036" s="461"/>
      <c r="H1036" s="478" t="s">
        <v>1341</v>
      </c>
      <c r="I1036" s="463">
        <v>8240</v>
      </c>
      <c r="J1036" s="181"/>
      <c r="K1036" s="198"/>
      <c r="M1036" s="39"/>
      <c r="O1036" s="39"/>
      <c r="Q1036" s="40"/>
    </row>
    <row r="1037" spans="1:17" s="21" customFormat="1" ht="14.25" customHeight="1">
      <c r="A1037" s="310"/>
      <c r="B1037" s="4" t="s">
        <v>572</v>
      </c>
      <c r="C1037" s="205" t="s">
        <v>96</v>
      </c>
      <c r="D1037" s="129">
        <v>3.99</v>
      </c>
      <c r="E1037" s="6" t="s">
        <v>4</v>
      </c>
      <c r="F1037" s="647">
        <f t="shared" ref="F1037" si="377">ROUND((I1036+I1037+J1036+J1037)/2,3)</f>
        <v>8595</v>
      </c>
      <c r="G1037" s="646">
        <f t="shared" ref="G1037" si="378">ROUND(D1037*F1037,3)</f>
        <v>34294.050000000003</v>
      </c>
      <c r="H1037" s="456" t="s">
        <v>153</v>
      </c>
      <c r="I1037" s="468">
        <v>8950</v>
      </c>
      <c r="J1037" s="24"/>
      <c r="K1037" s="18"/>
      <c r="M1037" s="39"/>
      <c r="O1037" s="39"/>
      <c r="Q1037" s="40"/>
    </row>
    <row r="1038" spans="1:17" s="21" customFormat="1" ht="14.25" customHeight="1">
      <c r="A1038" s="295"/>
      <c r="B1038" s="7"/>
      <c r="C1038" s="203"/>
      <c r="D1038" s="210" t="s">
        <v>1061</v>
      </c>
      <c r="E1038" s="3"/>
      <c r="F1038" s="460"/>
      <c r="G1038" s="461"/>
      <c r="H1038" s="478" t="s">
        <v>1341</v>
      </c>
      <c r="I1038" s="463">
        <v>370</v>
      </c>
      <c r="J1038" s="181"/>
      <c r="K1038" s="198"/>
      <c r="M1038" s="39"/>
      <c r="O1038" s="39"/>
      <c r="Q1038" s="40"/>
    </row>
    <row r="1039" spans="1:17" s="21" customFormat="1" ht="14.25" customHeight="1">
      <c r="A1039" s="310"/>
      <c r="B1039" s="4" t="s">
        <v>375</v>
      </c>
      <c r="C1039" s="205" t="s">
        <v>93</v>
      </c>
      <c r="D1039" s="129">
        <v>3.99</v>
      </c>
      <c r="E1039" s="6" t="s">
        <v>4</v>
      </c>
      <c r="F1039" s="647">
        <f t="shared" ref="F1039" si="379">ROUND((I1038+I1039+J1038+J1039)/2,3)</f>
        <v>355</v>
      </c>
      <c r="G1039" s="646">
        <f t="shared" ref="G1039" si="380">ROUND(D1039*F1039,3)</f>
        <v>1416.45</v>
      </c>
      <c r="H1039" s="456" t="s">
        <v>153</v>
      </c>
      <c r="I1039" s="468">
        <v>340</v>
      </c>
      <c r="J1039" s="24"/>
      <c r="K1039" s="18"/>
      <c r="M1039" s="39"/>
      <c r="O1039" s="39"/>
      <c r="Q1039" s="40"/>
    </row>
    <row r="1040" spans="1:17" s="21" customFormat="1" ht="14.25" customHeight="1">
      <c r="A1040" s="295"/>
      <c r="B1040" s="183" t="s">
        <v>1220</v>
      </c>
      <c r="C1040" s="203"/>
      <c r="D1040" s="210"/>
      <c r="E1040" s="3"/>
      <c r="F1040" s="460"/>
      <c r="G1040" s="461"/>
      <c r="H1040" s="478" t="s">
        <v>449</v>
      </c>
      <c r="I1040" s="463">
        <v>810</v>
      </c>
      <c r="J1040" s="181"/>
      <c r="K1040" s="198"/>
      <c r="M1040" s="39"/>
      <c r="O1040" s="39"/>
      <c r="Q1040" s="40"/>
    </row>
    <row r="1041" spans="1:17" s="21" customFormat="1" ht="14.25" customHeight="1">
      <c r="A1041" s="310"/>
      <c r="B1041" s="4" t="s">
        <v>398</v>
      </c>
      <c r="C1041" s="205" t="s">
        <v>99</v>
      </c>
      <c r="D1041" s="129">
        <v>6.3</v>
      </c>
      <c r="E1041" s="6" t="s">
        <v>4</v>
      </c>
      <c r="F1041" s="647">
        <f t="shared" ref="F1041" si="381">ROUND((I1040+I1041+J1040+J1041)/2,3)</f>
        <v>865</v>
      </c>
      <c r="G1041" s="646">
        <f t="shared" ref="G1041" si="382">ROUND(D1041*F1041,3)</f>
        <v>5449.5</v>
      </c>
      <c r="H1041" s="456" t="s">
        <v>399</v>
      </c>
      <c r="I1041" s="468">
        <v>920</v>
      </c>
      <c r="J1041" s="24"/>
      <c r="K1041" s="18"/>
      <c r="M1041" s="39"/>
      <c r="O1041" s="39"/>
      <c r="Q1041" s="40"/>
    </row>
    <row r="1042" spans="1:17" s="21" customFormat="1" ht="14.25" customHeight="1">
      <c r="A1042" s="295"/>
      <c r="B1042" s="204"/>
      <c r="C1042" s="247"/>
      <c r="D1042" s="246"/>
      <c r="E1042" s="185"/>
      <c r="F1042" s="227"/>
      <c r="G1042" s="648"/>
      <c r="H1042" s="187"/>
      <c r="I1042" s="350"/>
      <c r="J1042" s="376"/>
      <c r="K1042" s="198"/>
      <c r="M1042" s="39"/>
      <c r="O1042" s="39"/>
      <c r="Q1042" s="40"/>
    </row>
    <row r="1043" spans="1:17" s="21" customFormat="1" ht="14.25" customHeight="1">
      <c r="A1043" s="310"/>
      <c r="B1043" s="179"/>
      <c r="C1043" s="205"/>
      <c r="D1043" s="211"/>
      <c r="E1043" s="6"/>
      <c r="F1043" s="228" t="s">
        <v>57</v>
      </c>
      <c r="G1043" s="649">
        <f>SUM(G1025,G1027,G1029,G1031,G1033,G1035,G1037,G1039,G1041)</f>
        <v>106635.49</v>
      </c>
      <c r="H1043" s="264"/>
      <c r="I1043" s="118"/>
      <c r="J1043" s="348"/>
      <c r="K1043" s="18"/>
      <c r="M1043" s="39"/>
      <c r="O1043" s="39"/>
      <c r="Q1043" s="40"/>
    </row>
    <row r="1044" spans="1:17" s="21" customFormat="1" ht="14.25" customHeight="1">
      <c r="A1044" s="295"/>
      <c r="B1044" s="204"/>
      <c r="C1044" s="203"/>
      <c r="D1044" s="210"/>
      <c r="E1044" s="3"/>
      <c r="F1044" s="244"/>
      <c r="G1044" s="650"/>
      <c r="H1044" s="187"/>
      <c r="I1044" s="385"/>
      <c r="J1044" s="267"/>
      <c r="K1044" s="198"/>
      <c r="M1044" s="39"/>
      <c r="O1044" s="39"/>
      <c r="Q1044" s="40"/>
    </row>
    <row r="1045" spans="1:17" s="21" customFormat="1" ht="14.25" customHeight="1">
      <c r="A1045" s="310"/>
      <c r="B1045" s="9" t="s">
        <v>85</v>
      </c>
      <c r="C1045" s="205"/>
      <c r="D1045" s="211"/>
      <c r="E1045" s="6"/>
      <c r="F1045" s="245" t="s">
        <v>86</v>
      </c>
      <c r="G1045" s="520">
        <f>ROUND(G1043,2-INT(LOG(ABS(G1043))))</f>
        <v>107000</v>
      </c>
      <c r="H1045" s="264" t="s">
        <v>405</v>
      </c>
      <c r="I1045" s="382"/>
      <c r="J1045" s="265"/>
      <c r="K1045" s="18"/>
      <c r="M1045" s="39"/>
      <c r="O1045" s="39"/>
      <c r="Q1045" s="40"/>
    </row>
    <row r="1046" spans="1:17" s="21" customFormat="1" ht="14.25" customHeight="1">
      <c r="A1046" s="295"/>
      <c r="B1046" s="183"/>
      <c r="C1046" s="203"/>
      <c r="D1046" s="175"/>
      <c r="E1046" s="3"/>
      <c r="F1046" s="340"/>
      <c r="G1046" s="461"/>
      <c r="H1046" s="187"/>
      <c r="I1046" s="276"/>
      <c r="J1046" s="181"/>
      <c r="K1046" s="198"/>
      <c r="M1046" s="39"/>
      <c r="O1046" s="39"/>
      <c r="Q1046" s="40"/>
    </row>
    <row r="1047" spans="1:17" s="21" customFormat="1" ht="14.25" customHeight="1">
      <c r="A1047" s="310"/>
      <c r="B1047" s="4"/>
      <c r="C1047" s="4"/>
      <c r="D1047" s="129"/>
      <c r="E1047" s="6"/>
      <c r="F1047" s="278"/>
      <c r="G1047" s="646"/>
      <c r="H1047" s="50"/>
      <c r="I1047" s="118"/>
      <c r="J1047" s="24"/>
      <c r="K1047" s="18"/>
      <c r="M1047" s="39"/>
      <c r="O1047" s="39"/>
      <c r="Q1047" s="40"/>
    </row>
    <row r="1048" spans="1:17" s="21" customFormat="1" ht="14.25" customHeight="1">
      <c r="A1048" s="172"/>
      <c r="B1048" s="183"/>
      <c r="C1048" s="247" t="s">
        <v>917</v>
      </c>
      <c r="D1048" s="210"/>
      <c r="E1048" s="3"/>
      <c r="F1048" s="340"/>
      <c r="G1048" s="461"/>
      <c r="H1048" s="187"/>
      <c r="I1048" s="276"/>
      <c r="J1048" s="181"/>
      <c r="K1048" s="198"/>
      <c r="M1048" s="39"/>
      <c r="O1048" s="39"/>
      <c r="Q1048" s="40"/>
    </row>
    <row r="1049" spans="1:17" s="21" customFormat="1" ht="14.25" customHeight="1">
      <c r="A1049" s="310" t="s">
        <v>1244</v>
      </c>
      <c r="B1049" s="4" t="s">
        <v>311</v>
      </c>
      <c r="C1049" s="205" t="s">
        <v>935</v>
      </c>
      <c r="D1049" s="129"/>
      <c r="E1049" s="6"/>
      <c r="F1049" s="278"/>
      <c r="G1049" s="646"/>
      <c r="H1049" s="50"/>
      <c r="I1049" s="118"/>
      <c r="J1049" s="24"/>
      <c r="K1049" s="18"/>
      <c r="M1049" s="39"/>
      <c r="O1049" s="39"/>
      <c r="Q1049" s="40"/>
    </row>
    <row r="1050" spans="1:17" s="21" customFormat="1" ht="14.25" customHeight="1">
      <c r="A1050" s="389"/>
      <c r="B1050" s="182"/>
      <c r="C1050" s="182"/>
      <c r="D1050" s="390"/>
      <c r="E1050" s="3"/>
      <c r="F1050" s="326"/>
      <c r="G1050" s="661"/>
      <c r="H1050" s="462" t="s">
        <v>1043</v>
      </c>
      <c r="I1050" s="463"/>
      <c r="J1050" s="464"/>
      <c r="K1050" s="519"/>
      <c r="M1050" s="39"/>
      <c r="O1050" s="39"/>
      <c r="Q1050" s="40"/>
    </row>
    <row r="1051" spans="1:17" s="21" customFormat="1" ht="14.25" customHeight="1">
      <c r="A1051" s="392"/>
      <c r="B1051" s="57" t="s">
        <v>684</v>
      </c>
      <c r="C1051" s="57" t="s">
        <v>1245</v>
      </c>
      <c r="D1051" s="393">
        <v>1</v>
      </c>
      <c r="E1051" s="6" t="s">
        <v>632</v>
      </c>
      <c r="F1051" s="677">
        <f>ROUND(I1051*K1051,3)</f>
        <v>16400</v>
      </c>
      <c r="G1051" s="646">
        <f>ROUND(D1051*F1051,3)</f>
        <v>16400</v>
      </c>
      <c r="H1051" s="456"/>
      <c r="I1051" s="468">
        <v>20500</v>
      </c>
      <c r="J1051" s="521" t="s">
        <v>2</v>
      </c>
      <c r="K1051" s="522">
        <v>0.8</v>
      </c>
      <c r="M1051" s="39"/>
      <c r="O1051" s="39"/>
      <c r="Q1051" s="40"/>
    </row>
    <row r="1052" spans="1:17" s="21" customFormat="1" ht="14.25" customHeight="1">
      <c r="A1052" s="99"/>
      <c r="B1052" s="182" t="s">
        <v>683</v>
      </c>
      <c r="C1052" s="182"/>
      <c r="D1052" s="210"/>
      <c r="E1052" s="3"/>
      <c r="F1052" s="460"/>
      <c r="G1052" s="461"/>
      <c r="H1052" s="462" t="s">
        <v>1356</v>
      </c>
      <c r="I1052" s="471">
        <v>10200</v>
      </c>
      <c r="J1052" s="472"/>
      <c r="K1052" s="499"/>
      <c r="M1052" s="39"/>
      <c r="O1052" s="39"/>
      <c r="Q1052" s="40"/>
    </row>
    <row r="1053" spans="1:17" s="21" customFormat="1" ht="14.25" customHeight="1">
      <c r="A1053" s="45"/>
      <c r="B1053" s="46" t="s">
        <v>431</v>
      </c>
      <c r="C1053" s="57" t="s">
        <v>681</v>
      </c>
      <c r="D1053" s="129">
        <v>1</v>
      </c>
      <c r="E1053" s="6" t="s">
        <v>632</v>
      </c>
      <c r="F1053" s="647">
        <f t="shared" ref="F1053" si="383">ROUND((I1052+I1053+J1052+J1053)/2,3)</f>
        <v>11750</v>
      </c>
      <c r="G1053" s="646">
        <f t="shared" ref="G1053" si="384">ROUND(D1053*F1053,3)</f>
        <v>11750</v>
      </c>
      <c r="H1053" s="456" t="s">
        <v>682</v>
      </c>
      <c r="I1053" s="468">
        <v>13300</v>
      </c>
      <c r="J1053" s="469"/>
      <c r="K1053" s="475"/>
      <c r="M1053" s="39"/>
      <c r="O1053" s="39"/>
      <c r="Q1053" s="40"/>
    </row>
    <row r="1054" spans="1:17" s="21" customFormat="1" ht="14.25" customHeight="1">
      <c r="A1054" s="191"/>
      <c r="B1054" s="204"/>
      <c r="C1054" s="247"/>
      <c r="D1054" s="246"/>
      <c r="E1054" s="185"/>
      <c r="F1054" s="227"/>
      <c r="G1054" s="648"/>
      <c r="H1054" s="187"/>
      <c r="I1054" s="350"/>
      <c r="J1054" s="188"/>
      <c r="K1054" s="303"/>
      <c r="M1054" s="39"/>
      <c r="O1054" s="39"/>
      <c r="Q1054" s="40"/>
    </row>
    <row r="1055" spans="1:17" s="21" customFormat="1" ht="14.25" customHeight="1">
      <c r="A1055" s="45"/>
      <c r="B1055" s="179"/>
      <c r="C1055" s="205"/>
      <c r="D1055" s="211"/>
      <c r="E1055" s="6"/>
      <c r="F1055" s="228" t="s">
        <v>57</v>
      </c>
      <c r="G1055" s="649">
        <f>SUM(G1049,G1051,G1053)</f>
        <v>28150</v>
      </c>
      <c r="H1055" s="264"/>
      <c r="I1055" s="118"/>
      <c r="J1055" s="24"/>
      <c r="K1055" s="18"/>
      <c r="M1055" s="39"/>
      <c r="O1055" s="39"/>
      <c r="Q1055" s="40"/>
    </row>
    <row r="1056" spans="1:17">
      <c r="A1056" s="295"/>
      <c r="B1056" s="204"/>
      <c r="C1056" s="203"/>
      <c r="D1056" s="210"/>
      <c r="E1056" s="3"/>
      <c r="F1056" s="244"/>
      <c r="G1056" s="650"/>
      <c r="H1056" s="187"/>
      <c r="I1056" s="350"/>
      <c r="J1056" s="376"/>
      <c r="K1056" s="303"/>
    </row>
    <row r="1057" spans="1:17">
      <c r="A1057" s="310"/>
      <c r="B1057" s="9" t="s">
        <v>85</v>
      </c>
      <c r="C1057" s="205"/>
      <c r="D1057" s="211"/>
      <c r="E1057" s="6"/>
      <c r="F1057" s="245" t="s">
        <v>86</v>
      </c>
      <c r="G1057" s="520">
        <f>ROUND(G1055,2-INT(LOG(ABS(G1055))))</f>
        <v>28200</v>
      </c>
      <c r="H1057" s="264" t="s">
        <v>405</v>
      </c>
      <c r="I1057" s="118"/>
      <c r="J1057" s="348"/>
      <c r="K1057" s="18"/>
    </row>
    <row r="1058" spans="1:17" s="21" customFormat="1" ht="14.25" customHeight="1">
      <c r="A1058" s="295"/>
      <c r="B1058" s="183"/>
      <c r="C1058" s="203"/>
      <c r="D1058" s="175"/>
      <c r="E1058" s="3"/>
      <c r="F1058" s="340"/>
      <c r="G1058" s="461"/>
      <c r="H1058" s="187"/>
      <c r="I1058" s="276"/>
      <c r="J1058" s="181"/>
      <c r="K1058" s="198"/>
      <c r="M1058" s="39"/>
      <c r="O1058" s="39"/>
      <c r="Q1058" s="40"/>
    </row>
    <row r="1059" spans="1:17" s="21" customFormat="1" ht="14.25" customHeight="1">
      <c r="A1059" s="310"/>
      <c r="B1059" s="4"/>
      <c r="C1059" s="4"/>
      <c r="D1059" s="129"/>
      <c r="E1059" s="6"/>
      <c r="F1059" s="278"/>
      <c r="G1059" s="646"/>
      <c r="H1059" s="50"/>
      <c r="I1059" s="118"/>
      <c r="J1059" s="24"/>
      <c r="K1059" s="18"/>
      <c r="M1059" s="39"/>
      <c r="O1059" s="39"/>
      <c r="Q1059" s="40"/>
    </row>
    <row r="1060" spans="1:17" s="21" customFormat="1" ht="14.25" customHeight="1">
      <c r="A1060" s="295"/>
      <c r="B1060" s="182"/>
      <c r="C1060" s="183" t="s">
        <v>1282</v>
      </c>
      <c r="D1060" s="390"/>
      <c r="E1060" s="195"/>
      <c r="F1060" s="391"/>
      <c r="G1060" s="624"/>
      <c r="H1060" s="180"/>
      <c r="I1060" s="276"/>
      <c r="J1060" s="181"/>
      <c r="K1060" s="198"/>
      <c r="M1060" s="39"/>
      <c r="O1060" s="39"/>
      <c r="Q1060" s="40"/>
    </row>
    <row r="1061" spans="1:17" s="21" customFormat="1" ht="14.25" customHeight="1">
      <c r="A1061" s="310" t="s">
        <v>1273</v>
      </c>
      <c r="B1061" s="46" t="s">
        <v>1253</v>
      </c>
      <c r="C1061" s="4" t="s">
        <v>1254</v>
      </c>
      <c r="D1061" s="393"/>
      <c r="E1061" s="65"/>
      <c r="F1061" s="66"/>
      <c r="G1061" s="165"/>
      <c r="H1061" s="67"/>
      <c r="I1061" s="118"/>
      <c r="J1061" s="24"/>
      <c r="K1061" s="18"/>
      <c r="M1061" s="39"/>
      <c r="O1061" s="39"/>
      <c r="Q1061" s="40"/>
    </row>
    <row r="1062" spans="1:17" s="21" customFormat="1" ht="14.25" customHeight="1">
      <c r="A1062" s="389"/>
      <c r="B1062" s="192"/>
      <c r="C1062" s="369"/>
      <c r="D1062" s="175"/>
      <c r="E1062" s="194"/>
      <c r="F1062" s="222"/>
      <c r="G1062" s="661"/>
      <c r="H1062" s="462" t="s">
        <v>158</v>
      </c>
      <c r="I1062" s="471">
        <v>3260</v>
      </c>
      <c r="J1062" s="464"/>
      <c r="K1062" s="198"/>
      <c r="M1062" s="39"/>
      <c r="O1062" s="39"/>
      <c r="Q1062" s="40"/>
    </row>
    <row r="1063" spans="1:17" s="21" customFormat="1" ht="14.25" customHeight="1">
      <c r="A1063" s="392"/>
      <c r="B1063" s="46" t="s">
        <v>337</v>
      </c>
      <c r="C1063" s="5" t="s">
        <v>575</v>
      </c>
      <c r="D1063" s="129">
        <v>4</v>
      </c>
      <c r="E1063" s="48" t="s">
        <v>66</v>
      </c>
      <c r="F1063" s="647">
        <f t="shared" ref="F1063" si="385">ROUND((I1062+I1063+J1062+J1063)/2,3)</f>
        <v>3515</v>
      </c>
      <c r="G1063" s="646">
        <f t="shared" ref="G1063" si="386">ROUND(D1063*F1063,3)</f>
        <v>14060</v>
      </c>
      <c r="H1063" s="456" t="s">
        <v>156</v>
      </c>
      <c r="I1063" s="468">
        <v>3770</v>
      </c>
      <c r="J1063" s="622"/>
      <c r="K1063" s="266"/>
      <c r="M1063" s="39"/>
      <c r="O1063" s="39"/>
      <c r="Q1063" s="40"/>
    </row>
    <row r="1064" spans="1:17" s="21" customFormat="1" ht="14.25" customHeight="1">
      <c r="A1064" s="389"/>
      <c r="B1064" s="192"/>
      <c r="C1064" s="369"/>
      <c r="D1064" s="175"/>
      <c r="E1064" s="194"/>
      <c r="F1064" s="504"/>
      <c r="G1064" s="661"/>
      <c r="H1064" s="462" t="s">
        <v>158</v>
      </c>
      <c r="I1064" s="471">
        <v>4850</v>
      </c>
      <c r="J1064" s="464"/>
      <c r="K1064" s="198"/>
      <c r="M1064" s="39"/>
      <c r="O1064" s="39"/>
      <c r="Q1064" s="40"/>
    </row>
    <row r="1065" spans="1:17" s="21" customFormat="1" ht="14.25" customHeight="1">
      <c r="A1065" s="392"/>
      <c r="B1065" s="46" t="s">
        <v>337</v>
      </c>
      <c r="C1065" s="5" t="s">
        <v>565</v>
      </c>
      <c r="D1065" s="129">
        <v>4</v>
      </c>
      <c r="E1065" s="48" t="s">
        <v>66</v>
      </c>
      <c r="F1065" s="647">
        <f t="shared" ref="F1065" si="387">ROUND((I1064+I1065+J1064+J1065)/2,3)</f>
        <v>5255</v>
      </c>
      <c r="G1065" s="646">
        <f t="shared" ref="G1065" si="388">ROUND(D1065*F1065,3)</f>
        <v>21020</v>
      </c>
      <c r="H1065" s="456" t="s">
        <v>156</v>
      </c>
      <c r="I1065" s="468">
        <v>5660</v>
      </c>
      <c r="J1065" s="622"/>
      <c r="K1065" s="266"/>
      <c r="M1065" s="39"/>
      <c r="O1065" s="39"/>
      <c r="Q1065" s="40"/>
    </row>
    <row r="1066" spans="1:17" s="21" customFormat="1" ht="14.25" customHeight="1">
      <c r="A1066" s="389"/>
      <c r="B1066" s="183"/>
      <c r="C1066" s="2"/>
      <c r="D1066" s="175"/>
      <c r="E1066" s="3"/>
      <c r="F1066" s="504"/>
      <c r="G1066" s="661"/>
      <c r="H1066" s="478" t="s">
        <v>1337</v>
      </c>
      <c r="I1066" s="463">
        <v>770</v>
      </c>
      <c r="J1066" s="464"/>
      <c r="K1066" s="198"/>
      <c r="M1066" s="39"/>
      <c r="O1066" s="39"/>
      <c r="Q1066" s="40"/>
    </row>
    <row r="1067" spans="1:17" s="21" customFormat="1" ht="14.25" customHeight="1">
      <c r="A1067" s="392"/>
      <c r="B1067" s="4" t="s">
        <v>163</v>
      </c>
      <c r="C1067" s="5"/>
      <c r="D1067" s="129">
        <v>4.8780000000000001</v>
      </c>
      <c r="E1067" s="6" t="s">
        <v>3</v>
      </c>
      <c r="F1067" s="647">
        <f t="shared" ref="F1067" si="389">ROUND((I1066+I1067+J1066+J1067)/2,3)</f>
        <v>790</v>
      </c>
      <c r="G1067" s="646">
        <f t="shared" ref="G1067" si="390">ROUND(D1067*F1067,3)</f>
        <v>3853.62</v>
      </c>
      <c r="H1067" s="500" t="s">
        <v>145</v>
      </c>
      <c r="I1067" s="501">
        <v>810</v>
      </c>
      <c r="J1067" s="469"/>
      <c r="K1067" s="18"/>
      <c r="M1067" s="39"/>
      <c r="O1067" s="39"/>
      <c r="Q1067" s="40"/>
    </row>
    <row r="1068" spans="1:17" s="21" customFormat="1" ht="14.25" customHeight="1">
      <c r="A1068" s="389"/>
      <c r="B1068" s="183"/>
      <c r="C1068" s="2"/>
      <c r="D1068" s="175"/>
      <c r="E1068" s="3"/>
      <c r="F1068" s="504"/>
      <c r="G1068" s="661"/>
      <c r="H1068" s="478" t="s">
        <v>1337</v>
      </c>
      <c r="I1068" s="463">
        <v>350</v>
      </c>
      <c r="J1068" s="537"/>
      <c r="K1068" s="317"/>
      <c r="M1068" s="39"/>
      <c r="O1068" s="39"/>
      <c r="Q1068" s="40"/>
    </row>
    <row r="1069" spans="1:17" s="21" customFormat="1" ht="14.25" customHeight="1">
      <c r="A1069" s="392"/>
      <c r="B1069" s="4" t="s">
        <v>346</v>
      </c>
      <c r="C1069" s="5"/>
      <c r="D1069" s="129">
        <v>1.1200000000000001</v>
      </c>
      <c r="E1069" s="6" t="s">
        <v>4</v>
      </c>
      <c r="F1069" s="647">
        <f t="shared" ref="F1069" si="391">ROUND((I1068+I1069+J1068+J1069)/2,3)</f>
        <v>365</v>
      </c>
      <c r="G1069" s="646">
        <f t="shared" ref="G1069" si="392">ROUND(D1069*F1069,3)</f>
        <v>408.8</v>
      </c>
      <c r="H1069" s="500" t="s">
        <v>145</v>
      </c>
      <c r="I1069" s="501">
        <v>380</v>
      </c>
      <c r="J1069" s="469"/>
      <c r="K1069" s="18"/>
      <c r="M1069" s="39"/>
      <c r="O1069" s="39"/>
      <c r="Q1069" s="40"/>
    </row>
    <row r="1070" spans="1:17" s="21" customFormat="1" ht="14.25" customHeight="1">
      <c r="A1070" s="389"/>
      <c r="B1070" s="183"/>
      <c r="C1070" s="2" t="s">
        <v>165</v>
      </c>
      <c r="D1070" s="210"/>
      <c r="E1070" s="3"/>
      <c r="F1070" s="504"/>
      <c r="G1070" s="661"/>
      <c r="H1070" s="478" t="s">
        <v>1337</v>
      </c>
      <c r="I1070" s="463">
        <v>1070</v>
      </c>
      <c r="J1070" s="537"/>
      <c r="K1070" s="317"/>
      <c r="M1070" s="39"/>
      <c r="O1070" s="39"/>
      <c r="Q1070" s="40"/>
    </row>
    <row r="1071" spans="1:17" s="21" customFormat="1" ht="14.25" customHeight="1">
      <c r="A1071" s="392"/>
      <c r="B1071" s="4" t="s">
        <v>348</v>
      </c>
      <c r="C1071" s="5" t="s">
        <v>166</v>
      </c>
      <c r="D1071" s="211">
        <v>4.5819999999999999</v>
      </c>
      <c r="E1071" s="6" t="s">
        <v>3</v>
      </c>
      <c r="F1071" s="647">
        <f t="shared" ref="F1071" si="393">ROUND((I1070+I1071+J1070+J1071)/2,3)</f>
        <v>1110</v>
      </c>
      <c r="G1071" s="646">
        <f t="shared" ref="G1071" si="394">ROUND(D1071*F1071,3)</f>
        <v>5086.0200000000004</v>
      </c>
      <c r="H1071" s="500" t="s">
        <v>145</v>
      </c>
      <c r="I1071" s="501">
        <v>1150</v>
      </c>
      <c r="J1071" s="622"/>
      <c r="K1071" s="266"/>
      <c r="M1071" s="39"/>
      <c r="O1071" s="39"/>
      <c r="Q1071" s="40"/>
    </row>
    <row r="1072" spans="1:17" s="21" customFormat="1" ht="14.25" customHeight="1">
      <c r="A1072" s="389"/>
      <c r="B1072" s="183"/>
      <c r="C1072" s="2" t="s">
        <v>137</v>
      </c>
      <c r="D1072" s="175"/>
      <c r="E1072" s="3"/>
      <c r="F1072" s="504"/>
      <c r="G1072" s="661"/>
      <c r="H1072" s="478" t="s">
        <v>1338</v>
      </c>
      <c r="I1072" s="471">
        <v>5600</v>
      </c>
      <c r="J1072" s="472"/>
      <c r="K1072" s="375"/>
      <c r="M1072" s="39"/>
      <c r="O1072" s="39"/>
      <c r="Q1072" s="40"/>
    </row>
    <row r="1073" spans="1:17" s="21" customFormat="1" ht="14.25" customHeight="1">
      <c r="A1073" s="392"/>
      <c r="B1073" s="4" t="s">
        <v>349</v>
      </c>
      <c r="C1073" s="5" t="s">
        <v>88</v>
      </c>
      <c r="D1073" s="129">
        <v>0.112</v>
      </c>
      <c r="E1073" s="6" t="s">
        <v>3</v>
      </c>
      <c r="F1073" s="647">
        <f t="shared" ref="F1073" si="395">ROUND((I1072+I1073+J1072+J1073)/2,3)</f>
        <v>5290</v>
      </c>
      <c r="G1073" s="646">
        <f t="shared" ref="G1073" si="396">ROUND(D1073*F1073,3)</f>
        <v>592.48</v>
      </c>
      <c r="H1073" s="456" t="s">
        <v>146</v>
      </c>
      <c r="I1073" s="468">
        <v>4980</v>
      </c>
      <c r="J1073" s="458"/>
      <c r="K1073" s="98"/>
      <c r="M1073" s="39"/>
      <c r="O1073" s="39"/>
      <c r="Q1073" s="40"/>
    </row>
    <row r="1074" spans="1:17" s="21" customFormat="1" ht="14.25" customHeight="1">
      <c r="A1074" s="389"/>
      <c r="B1074" s="183" t="s">
        <v>563</v>
      </c>
      <c r="C1074" s="2"/>
      <c r="D1074" s="175"/>
      <c r="E1074" s="185"/>
      <c r="F1074" s="460"/>
      <c r="G1074" s="651"/>
      <c r="H1074" s="187" t="s">
        <v>1050</v>
      </c>
      <c r="I1074" s="276"/>
      <c r="J1074" s="188"/>
      <c r="K1074" s="303"/>
      <c r="M1074" s="39"/>
      <c r="O1074" s="39"/>
      <c r="Q1074" s="40"/>
    </row>
    <row r="1075" spans="1:17" s="21" customFormat="1" ht="14.25" customHeight="1">
      <c r="A1075" s="392"/>
      <c r="B1075" s="4" t="s">
        <v>564</v>
      </c>
      <c r="C1075" s="5" t="s">
        <v>67</v>
      </c>
      <c r="D1075" s="129">
        <v>5.6000000000000001E-2</v>
      </c>
      <c r="E1075" s="6" t="s">
        <v>3</v>
      </c>
      <c r="F1075" s="647">
        <f>SUM(G653)</f>
        <v>35400</v>
      </c>
      <c r="G1075" s="649">
        <f t="shared" ref="G1075" si="397">ROUND(D1075*F1075,3)</f>
        <v>1982.4</v>
      </c>
      <c r="H1075" s="50"/>
      <c r="I1075" s="118"/>
      <c r="J1075" s="24"/>
      <c r="K1075" s="162"/>
      <c r="M1075" s="39"/>
      <c r="O1075" s="39"/>
      <c r="Q1075" s="40"/>
    </row>
    <row r="1076" spans="1:17" s="21" customFormat="1" ht="14.25" customHeight="1">
      <c r="A1076" s="389"/>
      <c r="B1076" s="7"/>
      <c r="C1076" s="369"/>
      <c r="D1076" s="175"/>
      <c r="E1076" s="185"/>
      <c r="F1076" s="654"/>
      <c r="G1076" s="661"/>
      <c r="H1076" s="187" t="s">
        <v>1279</v>
      </c>
      <c r="I1076" s="385"/>
      <c r="J1076" s="267"/>
      <c r="K1076" s="386"/>
      <c r="M1076" s="39"/>
      <c r="O1076" s="39"/>
      <c r="Q1076" s="40"/>
    </row>
    <row r="1077" spans="1:17" s="21" customFormat="1" ht="14.25" customHeight="1">
      <c r="A1077" s="392"/>
      <c r="B1077" s="4" t="s">
        <v>1259</v>
      </c>
      <c r="C1077" s="93"/>
      <c r="D1077" s="129">
        <v>0.128</v>
      </c>
      <c r="E1077" s="6" t="s">
        <v>3</v>
      </c>
      <c r="F1077" s="689">
        <f>G1169</f>
        <v>50590</v>
      </c>
      <c r="G1077" s="646">
        <f t="shared" ref="G1077" si="398">ROUND(D1077*F1077,3)</f>
        <v>6475.52</v>
      </c>
      <c r="H1077" s="50"/>
      <c r="I1077" s="382"/>
      <c r="J1077" s="265"/>
      <c r="K1077" s="266"/>
      <c r="M1077" s="39"/>
      <c r="O1077" s="39"/>
      <c r="Q1077" s="40"/>
    </row>
    <row r="1078" spans="1:17" s="21" customFormat="1" ht="14.25" customHeight="1">
      <c r="A1078" s="389"/>
      <c r="B1078" s="183"/>
      <c r="C1078" s="2"/>
      <c r="D1078" s="175"/>
      <c r="E1078" s="3"/>
      <c r="F1078" s="460"/>
      <c r="G1078" s="461"/>
      <c r="H1078" s="478" t="s">
        <v>1341</v>
      </c>
      <c r="I1078" s="463">
        <v>8240</v>
      </c>
      <c r="J1078" s="580"/>
      <c r="K1078" s="671"/>
      <c r="M1078" s="39"/>
      <c r="O1078" s="39"/>
      <c r="Q1078" s="40"/>
    </row>
    <row r="1079" spans="1:17" s="21" customFormat="1" ht="14.25" customHeight="1">
      <c r="A1079" s="392"/>
      <c r="B1079" s="4" t="s">
        <v>372</v>
      </c>
      <c r="C1079" s="5" t="s">
        <v>96</v>
      </c>
      <c r="D1079" s="129">
        <v>1.68</v>
      </c>
      <c r="E1079" s="6" t="s">
        <v>4</v>
      </c>
      <c r="F1079" s="647">
        <f t="shared" ref="F1079" si="399">ROUND((I1078+I1079+J1078+J1079)/2,3)</f>
        <v>8595</v>
      </c>
      <c r="G1079" s="646">
        <f t="shared" ref="G1079" si="400">ROUND(D1079*F1079,3)</f>
        <v>14439.6</v>
      </c>
      <c r="H1079" s="456" t="s">
        <v>153</v>
      </c>
      <c r="I1079" s="468">
        <v>8950</v>
      </c>
      <c r="J1079" s="622"/>
      <c r="K1079" s="623"/>
      <c r="M1079" s="39"/>
      <c r="O1079" s="39"/>
      <c r="Q1079" s="40"/>
    </row>
    <row r="1080" spans="1:17" s="21" customFormat="1" ht="14.25" customHeight="1">
      <c r="A1080" s="389"/>
      <c r="B1080" s="7"/>
      <c r="C1080" s="2"/>
      <c r="D1080" s="390"/>
      <c r="E1080" s="3"/>
      <c r="F1080" s="460"/>
      <c r="G1080" s="461"/>
      <c r="H1080" s="478" t="s">
        <v>1341</v>
      </c>
      <c r="I1080" s="463">
        <v>370</v>
      </c>
      <c r="J1080" s="464"/>
      <c r="K1080" s="499"/>
      <c r="M1080" s="39"/>
      <c r="O1080" s="39"/>
      <c r="Q1080" s="40"/>
    </row>
    <row r="1081" spans="1:17" s="21" customFormat="1" ht="14.25" customHeight="1">
      <c r="A1081" s="392"/>
      <c r="B1081" s="4" t="s">
        <v>375</v>
      </c>
      <c r="C1081" s="5" t="s">
        <v>93</v>
      </c>
      <c r="D1081" s="393">
        <v>1.68</v>
      </c>
      <c r="E1081" s="6" t="s">
        <v>4</v>
      </c>
      <c r="F1081" s="647">
        <f t="shared" ref="F1081" si="401">ROUND((I1080+I1081+J1080+J1081)/2,3)</f>
        <v>355</v>
      </c>
      <c r="G1081" s="646">
        <f t="shared" ref="G1081" si="402">ROUND(D1081*F1081,3)</f>
        <v>596.4</v>
      </c>
      <c r="H1081" s="456" t="s">
        <v>153</v>
      </c>
      <c r="I1081" s="468">
        <v>340</v>
      </c>
      <c r="J1081" s="469"/>
      <c r="K1081" s="475"/>
      <c r="M1081" s="39"/>
      <c r="O1081" s="39"/>
      <c r="Q1081" s="40"/>
    </row>
    <row r="1082" spans="1:17" s="21" customFormat="1" ht="14.25" customHeight="1">
      <c r="A1082" s="389"/>
      <c r="B1082" s="182" t="s">
        <v>1260</v>
      </c>
      <c r="C1082" s="389"/>
      <c r="D1082" s="390"/>
      <c r="E1082" s="3"/>
      <c r="F1082" s="675"/>
      <c r="G1082" s="661"/>
      <c r="H1082" s="462" t="s">
        <v>1261</v>
      </c>
      <c r="I1082" s="463"/>
      <c r="J1082" s="464"/>
      <c r="K1082" s="676"/>
      <c r="M1082" s="39"/>
      <c r="O1082" s="39"/>
      <c r="Q1082" s="40"/>
    </row>
    <row r="1083" spans="1:17" s="21" customFormat="1" ht="14.25" customHeight="1">
      <c r="A1083" s="392"/>
      <c r="B1083" s="57" t="s">
        <v>1262</v>
      </c>
      <c r="C1083" s="392"/>
      <c r="D1083" s="393">
        <v>1</v>
      </c>
      <c r="E1083" s="6" t="s">
        <v>1263</v>
      </c>
      <c r="F1083" s="677">
        <f>ROUND(H1083*K1083,3)</f>
        <v>864000</v>
      </c>
      <c r="G1083" s="646">
        <f>ROUND(D1083*F1083,3)</f>
        <v>864000</v>
      </c>
      <c r="H1083" s="711">
        <v>1080000</v>
      </c>
      <c r="I1083" s="712"/>
      <c r="J1083" s="678" t="s">
        <v>2</v>
      </c>
      <c r="K1083" s="522">
        <v>0.8</v>
      </c>
      <c r="M1083" s="39"/>
      <c r="O1083" s="39"/>
      <c r="Q1083" s="40"/>
    </row>
    <row r="1084" spans="1:17" s="21" customFormat="1" ht="14.25" customHeight="1">
      <c r="A1084" s="389"/>
      <c r="B1084" s="204"/>
      <c r="C1084" s="2"/>
      <c r="D1084" s="210"/>
      <c r="E1084" s="3"/>
      <c r="F1084" s="227"/>
      <c r="G1084" s="653"/>
      <c r="H1084" s="187"/>
      <c r="I1084" s="385"/>
      <c r="J1084" s="267"/>
      <c r="K1084" s="386"/>
      <c r="M1084" s="39"/>
      <c r="O1084" s="39"/>
      <c r="Q1084" s="40"/>
    </row>
    <row r="1085" spans="1:17" s="21" customFormat="1" ht="14.25" customHeight="1">
      <c r="A1085" s="392"/>
      <c r="B1085" s="179"/>
      <c r="C1085" s="5"/>
      <c r="D1085" s="211"/>
      <c r="E1085" s="6"/>
      <c r="F1085" s="228" t="s">
        <v>57</v>
      </c>
      <c r="G1085" s="653">
        <f>SUM(G1061,G1063,G1065,G1067,G1069,G1071,G1073,G1075,G1077,G1079,G1081,G1083)</f>
        <v>932514.84</v>
      </c>
      <c r="H1085" s="264"/>
      <c r="I1085" s="382"/>
      <c r="J1085" s="265"/>
      <c r="K1085" s="266"/>
      <c r="M1085" s="39"/>
      <c r="O1085" s="39"/>
      <c r="Q1085" s="40"/>
    </row>
    <row r="1086" spans="1:17" s="21" customFormat="1" ht="14.25" customHeight="1">
      <c r="A1086" s="389"/>
      <c r="B1086" s="204"/>
      <c r="C1086" s="2"/>
      <c r="D1086" s="210"/>
      <c r="E1086" s="3"/>
      <c r="F1086" s="244"/>
      <c r="G1086" s="650"/>
      <c r="H1086" s="187"/>
      <c r="I1086" s="385"/>
      <c r="J1086" s="267"/>
      <c r="K1086" s="386"/>
      <c r="M1086" s="39"/>
      <c r="O1086" s="39"/>
      <c r="Q1086" s="40"/>
    </row>
    <row r="1087" spans="1:17" s="21" customFormat="1" ht="14.25" customHeight="1">
      <c r="A1087" s="392"/>
      <c r="B1087" s="9" t="s">
        <v>85</v>
      </c>
      <c r="C1087" s="5"/>
      <c r="D1087" s="211"/>
      <c r="E1087" s="6"/>
      <c r="F1087" s="245" t="s">
        <v>86</v>
      </c>
      <c r="G1087" s="520">
        <f>ROUND(G1085,2-INT(LOG(ABS(G1085))))</f>
        <v>933000</v>
      </c>
      <c r="H1087" s="264" t="s">
        <v>405</v>
      </c>
      <c r="I1087" s="382"/>
      <c r="J1087" s="265"/>
      <c r="K1087" s="266"/>
      <c r="M1087" s="39"/>
      <c r="O1087" s="39"/>
      <c r="Q1087" s="40"/>
    </row>
    <row r="1088" spans="1:17" s="21" customFormat="1" ht="14.25" customHeight="1">
      <c r="A1088" s="295"/>
      <c r="B1088" s="183"/>
      <c r="C1088" s="203"/>
      <c r="D1088" s="175"/>
      <c r="E1088" s="3"/>
      <c r="F1088" s="340"/>
      <c r="G1088" s="461"/>
      <c r="H1088" s="187"/>
      <c r="I1088" s="276"/>
      <c r="J1088" s="181"/>
      <c r="K1088" s="198"/>
      <c r="M1088" s="39"/>
      <c r="O1088" s="39"/>
      <c r="Q1088" s="40"/>
    </row>
    <row r="1089" spans="1:17" s="21" customFormat="1" ht="14.25" customHeight="1">
      <c r="A1089" s="310"/>
      <c r="B1089" s="4"/>
      <c r="C1089" s="4"/>
      <c r="D1089" s="129"/>
      <c r="E1089" s="6"/>
      <c r="F1089" s="278"/>
      <c r="G1089" s="646"/>
      <c r="H1089" s="50"/>
      <c r="I1089" s="118"/>
      <c r="J1089" s="24"/>
      <c r="K1089" s="18"/>
      <c r="M1089" s="39"/>
      <c r="O1089" s="39"/>
      <c r="Q1089" s="40"/>
    </row>
    <row r="1090" spans="1:17" ht="14.25" customHeight="1">
      <c r="A1090" s="295"/>
      <c r="B1090" s="182"/>
      <c r="C1090" s="183" t="s">
        <v>1282</v>
      </c>
      <c r="D1090" s="390"/>
      <c r="E1090" s="195"/>
      <c r="F1090" s="391"/>
      <c r="G1090" s="624"/>
      <c r="H1090" s="180"/>
      <c r="I1090" s="276"/>
      <c r="J1090" s="181"/>
      <c r="K1090" s="198"/>
    </row>
    <row r="1091" spans="1:17" ht="14.25" customHeight="1">
      <c r="A1091" s="310" t="s">
        <v>1274</v>
      </c>
      <c r="B1091" s="46" t="s">
        <v>1255</v>
      </c>
      <c r="C1091" s="4" t="s">
        <v>1256</v>
      </c>
      <c r="D1091" s="393"/>
      <c r="E1091" s="65"/>
      <c r="F1091" s="66"/>
      <c r="G1091" s="165"/>
      <c r="H1091" s="67"/>
      <c r="I1091" s="118"/>
      <c r="J1091" s="24"/>
      <c r="K1091" s="18"/>
    </row>
    <row r="1092" spans="1:17" ht="14.25" customHeight="1">
      <c r="A1092" s="389"/>
      <c r="B1092" s="192"/>
      <c r="C1092" s="369"/>
      <c r="D1092" s="175"/>
      <c r="E1092" s="194"/>
      <c r="F1092" s="222"/>
      <c r="G1092" s="661"/>
      <c r="H1092" s="462" t="s">
        <v>158</v>
      </c>
      <c r="I1092" s="471">
        <v>3260</v>
      </c>
      <c r="J1092" s="181"/>
      <c r="K1092" s="198"/>
    </row>
    <row r="1093" spans="1:17" ht="14.25" customHeight="1">
      <c r="A1093" s="392"/>
      <c r="B1093" s="46" t="s">
        <v>337</v>
      </c>
      <c r="C1093" s="5" t="s">
        <v>575</v>
      </c>
      <c r="D1093" s="129">
        <v>2</v>
      </c>
      <c r="E1093" s="48" t="s">
        <v>66</v>
      </c>
      <c r="F1093" s="647">
        <f t="shared" ref="F1093" si="403">ROUND((I1092+I1093+J1092+J1093)/2,3)</f>
        <v>3515</v>
      </c>
      <c r="G1093" s="646">
        <f t="shared" ref="G1093" si="404">ROUND(D1093*F1093,3)</f>
        <v>7030</v>
      </c>
      <c r="H1093" s="456" t="s">
        <v>156</v>
      </c>
      <c r="I1093" s="468">
        <v>3770</v>
      </c>
      <c r="J1093" s="265"/>
      <c r="K1093" s="266"/>
    </row>
    <row r="1094" spans="1:17" ht="14.25" customHeight="1">
      <c r="A1094" s="389"/>
      <c r="B1094" s="192"/>
      <c r="C1094" s="369"/>
      <c r="D1094" s="175"/>
      <c r="E1094" s="194"/>
      <c r="F1094" s="504"/>
      <c r="G1094" s="661"/>
      <c r="H1094" s="462" t="s">
        <v>158</v>
      </c>
      <c r="I1094" s="471">
        <v>4850</v>
      </c>
      <c r="J1094" s="181"/>
      <c r="K1094" s="198"/>
    </row>
    <row r="1095" spans="1:17" ht="14.25" customHeight="1">
      <c r="A1095" s="392"/>
      <c r="B1095" s="46" t="s">
        <v>337</v>
      </c>
      <c r="C1095" s="5" t="s">
        <v>565</v>
      </c>
      <c r="D1095" s="129">
        <v>4</v>
      </c>
      <c r="E1095" s="48" t="s">
        <v>66</v>
      </c>
      <c r="F1095" s="647">
        <f t="shared" ref="F1095" si="405">ROUND((I1094+I1095+J1094+J1095)/2,3)</f>
        <v>5255</v>
      </c>
      <c r="G1095" s="646">
        <f t="shared" ref="G1095" si="406">ROUND(D1095*F1095,3)</f>
        <v>21020</v>
      </c>
      <c r="H1095" s="456" t="s">
        <v>156</v>
      </c>
      <c r="I1095" s="468">
        <v>5660</v>
      </c>
      <c r="J1095" s="265"/>
      <c r="K1095" s="266"/>
    </row>
    <row r="1096" spans="1:17" ht="14.25" customHeight="1">
      <c r="A1096" s="389"/>
      <c r="B1096" s="183"/>
      <c r="C1096" s="2"/>
      <c r="D1096" s="175"/>
      <c r="E1096" s="3"/>
      <c r="F1096" s="504"/>
      <c r="G1096" s="661"/>
      <c r="H1096" s="478" t="s">
        <v>1337</v>
      </c>
      <c r="I1096" s="463">
        <v>770</v>
      </c>
      <c r="J1096" s="181"/>
      <c r="K1096" s="198"/>
    </row>
    <row r="1097" spans="1:17" ht="14.25" customHeight="1">
      <c r="A1097" s="392"/>
      <c r="B1097" s="4" t="s">
        <v>163</v>
      </c>
      <c r="C1097" s="5"/>
      <c r="D1097" s="129">
        <v>7.3529999999999998</v>
      </c>
      <c r="E1097" s="6" t="s">
        <v>3</v>
      </c>
      <c r="F1097" s="647">
        <f t="shared" ref="F1097" si="407">ROUND((I1096+I1097+J1096+J1097)/2,3)</f>
        <v>790</v>
      </c>
      <c r="G1097" s="646">
        <f t="shared" ref="G1097" si="408">ROUND(D1097*F1097,3)</f>
        <v>5808.87</v>
      </c>
      <c r="H1097" s="500" t="s">
        <v>145</v>
      </c>
      <c r="I1097" s="501">
        <v>810</v>
      </c>
      <c r="J1097" s="24"/>
      <c r="K1097" s="18"/>
    </row>
    <row r="1098" spans="1:17" ht="14.25" customHeight="1">
      <c r="A1098" s="389"/>
      <c r="B1098" s="183"/>
      <c r="C1098" s="2"/>
      <c r="D1098" s="175"/>
      <c r="E1098" s="3"/>
      <c r="F1098" s="504"/>
      <c r="G1098" s="661"/>
      <c r="H1098" s="478" t="s">
        <v>1337</v>
      </c>
      <c r="I1098" s="463">
        <v>350</v>
      </c>
      <c r="K1098" s="317"/>
    </row>
    <row r="1099" spans="1:17" ht="14.25" customHeight="1">
      <c r="A1099" s="392"/>
      <c r="B1099" s="4" t="s">
        <v>346</v>
      </c>
      <c r="C1099" s="5"/>
      <c r="D1099" s="129">
        <v>1.38</v>
      </c>
      <c r="E1099" s="6" t="s">
        <v>4</v>
      </c>
      <c r="F1099" s="647">
        <f t="shared" ref="F1099" si="409">ROUND((I1098+I1099+J1098+J1099)/2,3)</f>
        <v>365</v>
      </c>
      <c r="G1099" s="646">
        <f t="shared" ref="G1099" si="410">ROUND(D1099*F1099,3)</f>
        <v>503.7</v>
      </c>
      <c r="H1099" s="500" t="s">
        <v>145</v>
      </c>
      <c r="I1099" s="501">
        <v>380</v>
      </c>
      <c r="J1099" s="24"/>
      <c r="K1099" s="18"/>
    </row>
    <row r="1100" spans="1:17" ht="14.25" customHeight="1">
      <c r="A1100" s="389"/>
      <c r="B1100" s="183"/>
      <c r="C1100" s="2" t="s">
        <v>165</v>
      </c>
      <c r="D1100" s="210"/>
      <c r="E1100" s="3"/>
      <c r="F1100" s="504"/>
      <c r="G1100" s="661"/>
      <c r="H1100" s="478" t="s">
        <v>1337</v>
      </c>
      <c r="I1100" s="463">
        <v>1070</v>
      </c>
      <c r="K1100" s="317"/>
    </row>
    <row r="1101" spans="1:17" ht="14.25" customHeight="1">
      <c r="A1101" s="392"/>
      <c r="B1101" s="4" t="s">
        <v>348</v>
      </c>
      <c r="C1101" s="5" t="s">
        <v>166</v>
      </c>
      <c r="D1101" s="211">
        <v>6.8120000000000003</v>
      </c>
      <c r="E1101" s="6" t="s">
        <v>3</v>
      </c>
      <c r="F1101" s="647">
        <f t="shared" ref="F1101" si="411">ROUND((I1100+I1101+J1100+J1101)/2,3)</f>
        <v>1110</v>
      </c>
      <c r="G1101" s="646">
        <f t="shared" ref="G1101" si="412">ROUND(D1101*F1101,3)</f>
        <v>7561.32</v>
      </c>
      <c r="H1101" s="500" t="s">
        <v>145</v>
      </c>
      <c r="I1101" s="501">
        <v>1150</v>
      </c>
      <c r="J1101" s="265"/>
      <c r="K1101" s="266"/>
    </row>
    <row r="1102" spans="1:17" ht="14.25" customHeight="1">
      <c r="A1102" s="389"/>
      <c r="B1102" s="183"/>
      <c r="C1102" s="2" t="s">
        <v>137</v>
      </c>
      <c r="D1102" s="175"/>
      <c r="E1102" s="3"/>
      <c r="F1102" s="504"/>
      <c r="G1102" s="661"/>
      <c r="H1102" s="478" t="s">
        <v>1338</v>
      </c>
      <c r="I1102" s="471">
        <v>5600</v>
      </c>
      <c r="J1102" s="188"/>
      <c r="K1102" s="375"/>
    </row>
    <row r="1103" spans="1:17" ht="14.25" customHeight="1">
      <c r="A1103" s="392"/>
      <c r="B1103" s="4" t="s">
        <v>349</v>
      </c>
      <c r="C1103" s="5" t="s">
        <v>88</v>
      </c>
      <c r="D1103" s="129">
        <v>0.13800000000000001</v>
      </c>
      <c r="E1103" s="6" t="s">
        <v>3</v>
      </c>
      <c r="F1103" s="647">
        <f t="shared" ref="F1103" si="413">ROUND((I1102+I1103+J1102+J1103)/2,3)</f>
        <v>5290</v>
      </c>
      <c r="G1103" s="646">
        <f t="shared" ref="G1103" si="414">ROUND(D1103*F1103,3)</f>
        <v>730.02</v>
      </c>
      <c r="H1103" s="456" t="s">
        <v>146</v>
      </c>
      <c r="I1103" s="468">
        <v>4980</v>
      </c>
      <c r="J1103" s="15"/>
      <c r="K1103" s="98"/>
    </row>
    <row r="1104" spans="1:17" ht="14.25" customHeight="1">
      <c r="A1104" s="389"/>
      <c r="B1104" s="183" t="s">
        <v>563</v>
      </c>
      <c r="C1104" s="2"/>
      <c r="D1104" s="175"/>
      <c r="E1104" s="185"/>
      <c r="F1104" s="654"/>
      <c r="G1104" s="661"/>
      <c r="H1104" s="187" t="s">
        <v>1050</v>
      </c>
      <c r="I1104" s="350"/>
      <c r="J1104" s="188"/>
      <c r="K1104" s="303"/>
    </row>
    <row r="1105" spans="1:11" ht="14.25" customHeight="1">
      <c r="A1105" s="392"/>
      <c r="B1105" s="4" t="s">
        <v>564</v>
      </c>
      <c r="C1105" s="5" t="s">
        <v>67</v>
      </c>
      <c r="D1105" s="129">
        <v>6.9000000000000006E-2</v>
      </c>
      <c r="E1105" s="6" t="s">
        <v>3</v>
      </c>
      <c r="F1105" s="689">
        <f>SUM(G653)</f>
        <v>35400</v>
      </c>
      <c r="G1105" s="646">
        <f t="shared" ref="G1105" si="415">ROUND(D1105*F1105,3)</f>
        <v>2442.6</v>
      </c>
      <c r="H1105" s="50"/>
      <c r="I1105" s="118"/>
      <c r="J1105" s="24"/>
      <c r="K1105" s="162"/>
    </row>
    <row r="1106" spans="1:11" ht="14.25" customHeight="1">
      <c r="A1106" s="389"/>
      <c r="B1106" s="7"/>
      <c r="C1106" s="369"/>
      <c r="D1106" s="175"/>
      <c r="E1106" s="185"/>
      <c r="F1106" s="654"/>
      <c r="G1106" s="661"/>
      <c r="H1106" s="187" t="s">
        <v>1279</v>
      </c>
      <c r="I1106" s="385"/>
      <c r="J1106" s="267"/>
      <c r="K1106" s="386"/>
    </row>
    <row r="1107" spans="1:11" ht="14.25" customHeight="1">
      <c r="A1107" s="392"/>
      <c r="B1107" s="4" t="s">
        <v>1259</v>
      </c>
      <c r="C1107" s="93"/>
      <c r="D1107" s="129">
        <v>0.33400000000000002</v>
      </c>
      <c r="E1107" s="6" t="s">
        <v>3</v>
      </c>
      <c r="F1107" s="689">
        <f>G1169</f>
        <v>50590</v>
      </c>
      <c r="G1107" s="646">
        <f t="shared" ref="G1107" si="416">ROUND(D1107*F1107,3)</f>
        <v>16897.060000000001</v>
      </c>
      <c r="H1107" s="50"/>
      <c r="I1107" s="382"/>
      <c r="J1107" s="265"/>
      <c r="K1107" s="266"/>
    </row>
    <row r="1108" spans="1:11" ht="14.25" customHeight="1">
      <c r="A1108" s="389"/>
      <c r="B1108" s="183"/>
      <c r="C1108" s="2"/>
      <c r="D1108" s="175"/>
      <c r="E1108" s="3"/>
      <c r="F1108" s="460"/>
      <c r="G1108" s="461"/>
      <c r="H1108" s="478" t="s">
        <v>1341</v>
      </c>
      <c r="I1108" s="463">
        <v>8240</v>
      </c>
      <c r="J1108" s="580"/>
      <c r="K1108" s="671"/>
    </row>
    <row r="1109" spans="1:11" ht="14.25" customHeight="1">
      <c r="A1109" s="392"/>
      <c r="B1109" s="4" t="s">
        <v>372</v>
      </c>
      <c r="C1109" s="5" t="s">
        <v>96</v>
      </c>
      <c r="D1109" s="129">
        <v>2.58</v>
      </c>
      <c r="E1109" s="6" t="s">
        <v>4</v>
      </c>
      <c r="F1109" s="647">
        <f t="shared" ref="F1109" si="417">ROUND((I1108+I1109+J1108+J1109)/2,3)</f>
        <v>8595</v>
      </c>
      <c r="G1109" s="646">
        <f t="shared" ref="G1109" si="418">ROUND(D1109*F1109,3)</f>
        <v>22175.1</v>
      </c>
      <c r="H1109" s="456" t="s">
        <v>153</v>
      </c>
      <c r="I1109" s="468">
        <v>8950</v>
      </c>
      <c r="J1109" s="622"/>
      <c r="K1109" s="623"/>
    </row>
    <row r="1110" spans="1:11" ht="14.25" customHeight="1">
      <c r="A1110" s="389"/>
      <c r="B1110" s="7"/>
      <c r="C1110" s="2"/>
      <c r="D1110" s="390"/>
      <c r="E1110" s="3"/>
      <c r="F1110" s="460"/>
      <c r="G1110" s="461"/>
      <c r="H1110" s="478" t="s">
        <v>1341</v>
      </c>
      <c r="I1110" s="463">
        <v>370</v>
      </c>
      <c r="J1110" s="464"/>
      <c r="K1110" s="499"/>
    </row>
    <row r="1111" spans="1:11" ht="14.25" customHeight="1">
      <c r="A1111" s="392"/>
      <c r="B1111" s="4" t="s">
        <v>375</v>
      </c>
      <c r="C1111" s="5" t="s">
        <v>93</v>
      </c>
      <c r="D1111" s="393">
        <v>2.58</v>
      </c>
      <c r="E1111" s="6" t="s">
        <v>4</v>
      </c>
      <c r="F1111" s="647">
        <f t="shared" ref="F1111" si="419">ROUND((I1110+I1111+J1110+J1111)/2,3)</f>
        <v>355</v>
      </c>
      <c r="G1111" s="646">
        <f t="shared" ref="G1111" si="420">ROUND(D1111*F1111,3)</f>
        <v>915.9</v>
      </c>
      <c r="H1111" s="456" t="s">
        <v>153</v>
      </c>
      <c r="I1111" s="468">
        <v>340</v>
      </c>
      <c r="J1111" s="469"/>
      <c r="K1111" s="475"/>
    </row>
    <row r="1112" spans="1:11" ht="14.25" customHeight="1">
      <c r="A1112" s="389"/>
      <c r="B1112" s="182" t="s">
        <v>1264</v>
      </c>
      <c r="C1112" s="389"/>
      <c r="D1112" s="390"/>
      <c r="E1112" s="3"/>
      <c r="F1112" s="675"/>
      <c r="G1112" s="661"/>
      <c r="H1112" s="462" t="s">
        <v>1261</v>
      </c>
      <c r="I1112" s="463"/>
      <c r="J1112" s="464"/>
      <c r="K1112" s="676"/>
    </row>
    <row r="1113" spans="1:11" ht="14.25" customHeight="1">
      <c r="A1113" s="392"/>
      <c r="B1113" s="57" t="s">
        <v>1265</v>
      </c>
      <c r="C1113" s="392"/>
      <c r="D1113" s="393">
        <v>1</v>
      </c>
      <c r="E1113" s="6" t="s">
        <v>1263</v>
      </c>
      <c r="F1113" s="677">
        <f>ROUND(I1113*K1113,3)</f>
        <v>668000</v>
      </c>
      <c r="G1113" s="646">
        <f>ROUND(D1113*F1113,3)</f>
        <v>668000</v>
      </c>
      <c r="H1113" s="456"/>
      <c r="I1113" s="468">
        <v>835000</v>
      </c>
      <c r="J1113" s="678" t="s">
        <v>2</v>
      </c>
      <c r="K1113" s="522">
        <v>0.8</v>
      </c>
    </row>
    <row r="1114" spans="1:11" ht="14.25" customHeight="1">
      <c r="A1114" s="389"/>
      <c r="B1114" s="204"/>
      <c r="C1114" s="254"/>
      <c r="D1114" s="246"/>
      <c r="E1114" s="185"/>
      <c r="F1114" s="227"/>
      <c r="G1114" s="648"/>
      <c r="H1114" s="187"/>
      <c r="I1114" s="385"/>
      <c r="J1114" s="267"/>
      <c r="K1114" s="386"/>
    </row>
    <row r="1115" spans="1:11" ht="14.25" customHeight="1">
      <c r="A1115" s="392"/>
      <c r="B1115" s="179"/>
      <c r="C1115" s="5"/>
      <c r="D1115" s="211"/>
      <c r="E1115" s="6"/>
      <c r="F1115" s="228" t="s">
        <v>57</v>
      </c>
      <c r="G1115" s="649">
        <f>SUM(G1091,G1093,G1095,G1097,G1099,G1101,G1103,G1105,G1107,G1109,G1111,G1113)</f>
        <v>753084.57</v>
      </c>
      <c r="H1115" s="264"/>
      <c r="I1115" s="382"/>
      <c r="J1115" s="265"/>
      <c r="K1115" s="266"/>
    </row>
    <row r="1116" spans="1:11" ht="14.25" customHeight="1">
      <c r="A1116" s="389"/>
      <c r="B1116" s="204"/>
      <c r="C1116" s="2"/>
      <c r="D1116" s="210"/>
      <c r="E1116" s="3"/>
      <c r="F1116" s="244"/>
      <c r="G1116" s="650"/>
      <c r="H1116" s="187"/>
      <c r="I1116" s="385"/>
      <c r="J1116" s="267"/>
      <c r="K1116" s="386"/>
    </row>
    <row r="1117" spans="1:11" ht="14.25" customHeight="1">
      <c r="A1117" s="392"/>
      <c r="B1117" s="9" t="s">
        <v>85</v>
      </c>
      <c r="C1117" s="5"/>
      <c r="D1117" s="211"/>
      <c r="E1117" s="6"/>
      <c r="F1117" s="245" t="s">
        <v>86</v>
      </c>
      <c r="G1117" s="520">
        <f>ROUND(G1115,2-INT(LOG(ABS(G1115))))</f>
        <v>753000</v>
      </c>
      <c r="H1117" s="264" t="s">
        <v>405</v>
      </c>
      <c r="I1117" s="382"/>
      <c r="J1117" s="265"/>
      <c r="K1117" s="266"/>
    </row>
    <row r="1118" spans="1:11" ht="14.25" customHeight="1">
      <c r="A1118" s="389"/>
      <c r="B1118" s="182"/>
      <c r="C1118" s="389"/>
      <c r="D1118" s="390"/>
      <c r="E1118" s="195"/>
      <c r="F1118" s="391"/>
      <c r="G1118" s="624"/>
      <c r="H1118" s="180"/>
      <c r="I1118" s="276"/>
      <c r="J1118" s="181"/>
      <c r="K1118" s="198"/>
    </row>
    <row r="1119" spans="1:11" ht="14.25" customHeight="1">
      <c r="A1119" s="392"/>
      <c r="B1119" s="57"/>
      <c r="C1119" s="392"/>
      <c r="D1119" s="393"/>
      <c r="E1119" s="65"/>
      <c r="F1119" s="66"/>
      <c r="G1119" s="165"/>
      <c r="H1119" s="67"/>
      <c r="I1119" s="118"/>
      <c r="J1119" s="24"/>
      <c r="K1119" s="18"/>
    </row>
    <row r="1120" spans="1:11" ht="14.25" customHeight="1">
      <c r="A1120" s="295"/>
      <c r="B1120" s="182"/>
      <c r="C1120" s="183" t="s">
        <v>1282</v>
      </c>
      <c r="D1120" s="390"/>
      <c r="E1120" s="195"/>
      <c r="F1120" s="391"/>
      <c r="G1120" s="624"/>
      <c r="H1120" s="180"/>
      <c r="I1120" s="276"/>
      <c r="J1120" s="181"/>
      <c r="K1120" s="198"/>
    </row>
    <row r="1121" spans="1:11" ht="14.25" customHeight="1">
      <c r="A1121" s="310" t="s">
        <v>1275</v>
      </c>
      <c r="B1121" s="46" t="s">
        <v>1257</v>
      </c>
      <c r="C1121" s="4" t="s">
        <v>1258</v>
      </c>
      <c r="D1121" s="393"/>
      <c r="E1121" s="65"/>
      <c r="F1121" s="66"/>
      <c r="G1121" s="165"/>
      <c r="H1121" s="67"/>
      <c r="I1121" s="118"/>
      <c r="J1121" s="24"/>
      <c r="K1121" s="18"/>
    </row>
    <row r="1122" spans="1:11" ht="14.25" customHeight="1">
      <c r="A1122" s="389"/>
      <c r="B1122" s="192"/>
      <c r="C1122" s="369"/>
      <c r="D1122" s="175"/>
      <c r="E1122" s="194"/>
      <c r="F1122" s="222"/>
      <c r="G1122" s="661"/>
      <c r="H1122" s="462" t="s">
        <v>158</v>
      </c>
      <c r="I1122" s="471">
        <v>4850</v>
      </c>
      <c r="J1122" s="181"/>
      <c r="K1122" s="198"/>
    </row>
    <row r="1123" spans="1:11" ht="14.25" customHeight="1">
      <c r="A1123" s="392"/>
      <c r="B1123" s="46" t="s">
        <v>337</v>
      </c>
      <c r="C1123" s="5" t="s">
        <v>565</v>
      </c>
      <c r="D1123" s="129">
        <v>4</v>
      </c>
      <c r="E1123" s="48" t="s">
        <v>66</v>
      </c>
      <c r="F1123" s="647">
        <f t="shared" ref="F1123" si="421">ROUND((I1122+I1123+J1122+J1123)/2,3)</f>
        <v>5255</v>
      </c>
      <c r="G1123" s="646">
        <f t="shared" ref="G1123" si="422">ROUND(D1123*F1123,3)</f>
        <v>21020</v>
      </c>
      <c r="H1123" s="456" t="s">
        <v>156</v>
      </c>
      <c r="I1123" s="468">
        <v>5660</v>
      </c>
      <c r="J1123" s="265"/>
      <c r="K1123" s="266"/>
    </row>
    <row r="1124" spans="1:11" ht="14.25" customHeight="1">
      <c r="A1124" s="389"/>
      <c r="B1124" s="183"/>
      <c r="C1124" s="2"/>
      <c r="D1124" s="175"/>
      <c r="E1124" s="3"/>
      <c r="F1124" s="504"/>
      <c r="G1124" s="661"/>
      <c r="H1124" s="478" t="s">
        <v>1337</v>
      </c>
      <c r="I1124" s="463">
        <v>770</v>
      </c>
      <c r="J1124" s="181"/>
      <c r="K1124" s="198"/>
    </row>
    <row r="1125" spans="1:11" ht="14.25" customHeight="1">
      <c r="A1125" s="392"/>
      <c r="B1125" s="4" t="s">
        <v>163</v>
      </c>
      <c r="C1125" s="5"/>
      <c r="D1125" s="129">
        <v>4.6035000000000004</v>
      </c>
      <c r="E1125" s="6" t="s">
        <v>3</v>
      </c>
      <c r="F1125" s="647">
        <f t="shared" ref="F1125" si="423">ROUND((I1124+I1125+J1124+J1125)/2,3)</f>
        <v>790</v>
      </c>
      <c r="G1125" s="646">
        <f t="shared" ref="G1125" si="424">ROUND(D1125*F1125,3)</f>
        <v>3636.77</v>
      </c>
      <c r="H1125" s="500" t="s">
        <v>145</v>
      </c>
      <c r="I1125" s="501">
        <v>810</v>
      </c>
      <c r="J1125" s="24"/>
      <c r="K1125" s="18"/>
    </row>
    <row r="1126" spans="1:11" ht="14.25" customHeight="1">
      <c r="A1126" s="389"/>
      <c r="B1126" s="183"/>
      <c r="C1126" s="2"/>
      <c r="D1126" s="175"/>
      <c r="E1126" s="3"/>
      <c r="F1126" s="504"/>
      <c r="G1126" s="661"/>
      <c r="H1126" s="478" t="s">
        <v>1337</v>
      </c>
      <c r="I1126" s="463">
        <v>350</v>
      </c>
      <c r="K1126" s="317"/>
    </row>
    <row r="1127" spans="1:11" ht="14.25" customHeight="1">
      <c r="A1127" s="392"/>
      <c r="B1127" s="4" t="s">
        <v>346</v>
      </c>
      <c r="C1127" s="5"/>
      <c r="D1127" s="129">
        <v>1.86</v>
      </c>
      <c r="E1127" s="6" t="s">
        <v>4</v>
      </c>
      <c r="F1127" s="647">
        <f>ROUND((I1126+I1127+J1126+J1127)/2,3)</f>
        <v>365</v>
      </c>
      <c r="G1127" s="646">
        <f t="shared" ref="G1127" si="425">ROUND(D1127*F1127,3)</f>
        <v>678.9</v>
      </c>
      <c r="H1127" s="500" t="s">
        <v>145</v>
      </c>
      <c r="I1127" s="501">
        <v>380</v>
      </c>
      <c r="J1127" s="24"/>
      <c r="K1127" s="18"/>
    </row>
    <row r="1128" spans="1:11" ht="14.25" customHeight="1">
      <c r="A1128" s="389"/>
      <c r="B1128" s="183"/>
      <c r="C1128" s="2" t="s">
        <v>165</v>
      </c>
      <c r="D1128" s="210"/>
      <c r="E1128" s="3"/>
      <c r="F1128" s="504"/>
      <c r="G1128" s="661"/>
      <c r="H1128" s="478" t="s">
        <v>1337</v>
      </c>
      <c r="I1128" s="463">
        <v>1070</v>
      </c>
      <c r="K1128" s="317"/>
    </row>
    <row r="1129" spans="1:11" ht="14.25" customHeight="1">
      <c r="A1129" s="392"/>
      <c r="B1129" s="4" t="s">
        <v>348</v>
      </c>
      <c r="C1129" s="5" t="s">
        <v>166</v>
      </c>
      <c r="D1129" s="211">
        <v>4.0454999999999997</v>
      </c>
      <c r="E1129" s="6" t="s">
        <v>3</v>
      </c>
      <c r="F1129" s="647">
        <f t="shared" ref="F1129" si="426">ROUND((I1128+I1129+J1128+J1129)/2,3)</f>
        <v>1110</v>
      </c>
      <c r="G1129" s="646">
        <f t="shared" ref="G1129" si="427">ROUND(D1129*F1129,3)</f>
        <v>4490.51</v>
      </c>
      <c r="H1129" s="500" t="s">
        <v>145</v>
      </c>
      <c r="I1129" s="501">
        <v>1150</v>
      </c>
      <c r="J1129" s="265"/>
      <c r="K1129" s="266"/>
    </row>
    <row r="1130" spans="1:11" ht="14.25" customHeight="1">
      <c r="A1130" s="389"/>
      <c r="B1130" s="183"/>
      <c r="C1130" s="2" t="s">
        <v>137</v>
      </c>
      <c r="D1130" s="175"/>
      <c r="E1130" s="3"/>
      <c r="F1130" s="504"/>
      <c r="G1130" s="661"/>
      <c r="H1130" s="478" t="s">
        <v>1338</v>
      </c>
      <c r="I1130" s="471">
        <v>5600</v>
      </c>
      <c r="J1130" s="188"/>
      <c r="K1130" s="375"/>
    </row>
    <row r="1131" spans="1:11" ht="14.25" customHeight="1">
      <c r="A1131" s="392"/>
      <c r="B1131" s="4" t="s">
        <v>349</v>
      </c>
      <c r="C1131" s="5" t="s">
        <v>88</v>
      </c>
      <c r="D1131" s="129">
        <v>0.186</v>
      </c>
      <c r="E1131" s="6" t="s">
        <v>3</v>
      </c>
      <c r="F1131" s="647">
        <f t="shared" ref="F1131" si="428">ROUND((I1130+I1131+J1130+J1131)/2,3)</f>
        <v>5290</v>
      </c>
      <c r="G1131" s="646">
        <f t="shared" ref="G1131" si="429">ROUND(D1131*F1131,3)</f>
        <v>983.94</v>
      </c>
      <c r="H1131" s="456" t="s">
        <v>146</v>
      </c>
      <c r="I1131" s="468">
        <v>4980</v>
      </c>
      <c r="J1131" s="15"/>
      <c r="K1131" s="98"/>
    </row>
    <row r="1132" spans="1:11" ht="14.25" customHeight="1">
      <c r="A1132" s="389"/>
      <c r="B1132" s="183" t="s">
        <v>563</v>
      </c>
      <c r="C1132" s="2"/>
      <c r="D1132" s="175"/>
      <c r="E1132" s="185"/>
      <c r="F1132" s="654"/>
      <c r="G1132" s="661"/>
      <c r="H1132" s="187" t="s">
        <v>1050</v>
      </c>
      <c r="I1132" s="350"/>
      <c r="J1132" s="188"/>
      <c r="K1132" s="303"/>
    </row>
    <row r="1133" spans="1:11" ht="14.25" customHeight="1">
      <c r="A1133" s="392"/>
      <c r="B1133" s="4" t="s">
        <v>564</v>
      </c>
      <c r="C1133" s="5" t="s">
        <v>67</v>
      </c>
      <c r="D1133" s="129">
        <v>9.2999999999999999E-2</v>
      </c>
      <c r="E1133" s="6" t="s">
        <v>3</v>
      </c>
      <c r="F1133" s="689">
        <f>SUM(G653)</f>
        <v>35400</v>
      </c>
      <c r="G1133" s="646">
        <f t="shared" ref="G1133" si="430">ROUND(D1133*F1133,3)</f>
        <v>3292.2</v>
      </c>
      <c r="H1133" s="50"/>
      <c r="I1133" s="118"/>
      <c r="J1133" s="24"/>
      <c r="K1133" s="162"/>
    </row>
    <row r="1134" spans="1:11" ht="14.25" customHeight="1">
      <c r="A1134" s="389"/>
      <c r="B1134" s="7"/>
      <c r="C1134" s="369"/>
      <c r="D1134" s="175"/>
      <c r="E1134" s="185"/>
      <c r="F1134" s="654"/>
      <c r="G1134" s="661"/>
      <c r="H1134" s="187" t="s">
        <v>1277</v>
      </c>
      <c r="I1134" s="385"/>
      <c r="J1134" s="267"/>
      <c r="K1134" s="386"/>
    </row>
    <row r="1135" spans="1:11" ht="14.25" customHeight="1">
      <c r="A1135" s="392"/>
      <c r="B1135" s="4" t="s">
        <v>1266</v>
      </c>
      <c r="C1135" s="93"/>
      <c r="D1135" s="129">
        <v>0.27900000000000003</v>
      </c>
      <c r="E1135" s="6" t="s">
        <v>3</v>
      </c>
      <c r="F1135" s="689">
        <f>G1159</f>
        <v>42300</v>
      </c>
      <c r="G1135" s="646">
        <f t="shared" ref="G1135" si="431">ROUND(D1135*F1135,3)</f>
        <v>11801.7</v>
      </c>
      <c r="H1135" s="50"/>
      <c r="I1135" s="382"/>
      <c r="J1135" s="265"/>
      <c r="K1135" s="266"/>
    </row>
    <row r="1136" spans="1:11" ht="14.25" customHeight="1">
      <c r="A1136" s="389"/>
      <c r="B1136" s="183"/>
      <c r="C1136" s="2"/>
      <c r="D1136" s="175"/>
      <c r="E1136" s="3"/>
      <c r="F1136" s="460"/>
      <c r="G1136" s="461"/>
      <c r="H1136" s="478" t="s">
        <v>1341</v>
      </c>
      <c r="I1136" s="463">
        <v>8240</v>
      </c>
      <c r="J1136" s="580"/>
      <c r="K1136" s="671"/>
    </row>
    <row r="1137" spans="1:11" ht="14.25" customHeight="1">
      <c r="A1137" s="392"/>
      <c r="B1137" s="4" t="s">
        <v>372</v>
      </c>
      <c r="C1137" s="5" t="s">
        <v>96</v>
      </c>
      <c r="D1137" s="129">
        <v>5.58</v>
      </c>
      <c r="E1137" s="6" t="s">
        <v>4</v>
      </c>
      <c r="F1137" s="647">
        <f t="shared" ref="F1137" si="432">ROUND((I1136+I1137+J1136+J1137)/2,3)</f>
        <v>8595</v>
      </c>
      <c r="G1137" s="646">
        <f t="shared" ref="G1137" si="433">ROUND(D1137*F1137,3)</f>
        <v>47960.1</v>
      </c>
      <c r="H1137" s="456" t="s">
        <v>153</v>
      </c>
      <c r="I1137" s="468">
        <v>8950</v>
      </c>
      <c r="J1137" s="622"/>
      <c r="K1137" s="623"/>
    </row>
    <row r="1138" spans="1:11" ht="14.25" customHeight="1">
      <c r="A1138" s="389"/>
      <c r="B1138" s="7"/>
      <c r="C1138" s="2"/>
      <c r="D1138" s="390"/>
      <c r="E1138" s="3"/>
      <c r="F1138" s="460"/>
      <c r="G1138" s="461"/>
      <c r="H1138" s="478" t="s">
        <v>1341</v>
      </c>
      <c r="I1138" s="463">
        <v>370</v>
      </c>
      <c r="J1138" s="464"/>
      <c r="K1138" s="499"/>
    </row>
    <row r="1139" spans="1:11" ht="14.25" customHeight="1">
      <c r="A1139" s="392"/>
      <c r="B1139" s="4" t="s">
        <v>375</v>
      </c>
      <c r="C1139" s="5" t="s">
        <v>93</v>
      </c>
      <c r="D1139" s="393">
        <v>5.58</v>
      </c>
      <c r="E1139" s="6" t="s">
        <v>4</v>
      </c>
      <c r="F1139" s="647">
        <f t="shared" ref="F1139" si="434">ROUND((I1138+I1139+J1138+J1139)/2,3)</f>
        <v>355</v>
      </c>
      <c r="G1139" s="646">
        <f t="shared" ref="G1139" si="435">ROUND(D1139*F1139,3)</f>
        <v>1980.9</v>
      </c>
      <c r="H1139" s="456" t="s">
        <v>153</v>
      </c>
      <c r="I1139" s="468">
        <v>340</v>
      </c>
      <c r="J1139" s="469"/>
      <c r="K1139" s="475"/>
    </row>
    <row r="1140" spans="1:11" ht="14.25" customHeight="1">
      <c r="A1140" s="389"/>
      <c r="B1140" s="182" t="s">
        <v>1267</v>
      </c>
      <c r="C1140" s="389"/>
      <c r="D1140" s="390"/>
      <c r="E1140" s="3"/>
      <c r="F1140" s="675"/>
      <c r="G1140" s="661"/>
      <c r="H1140" s="462" t="s">
        <v>1261</v>
      </c>
      <c r="I1140" s="463"/>
      <c r="J1140" s="464"/>
      <c r="K1140" s="676"/>
    </row>
    <row r="1141" spans="1:11" ht="14.25" customHeight="1">
      <c r="A1141" s="392"/>
      <c r="B1141" s="57" t="s">
        <v>1268</v>
      </c>
      <c r="C1141" s="392"/>
      <c r="D1141" s="393">
        <v>4</v>
      </c>
      <c r="E1141" s="6" t="s">
        <v>632</v>
      </c>
      <c r="F1141" s="677">
        <f>ROUND(I1141*K1141,3)</f>
        <v>56000</v>
      </c>
      <c r="G1141" s="646">
        <f>ROUND(D1141*F1141,3)</f>
        <v>224000</v>
      </c>
      <c r="H1141" s="456"/>
      <c r="I1141" s="468">
        <v>70000</v>
      </c>
      <c r="J1141" s="678" t="s">
        <v>2</v>
      </c>
      <c r="K1141" s="522">
        <v>0.8</v>
      </c>
    </row>
    <row r="1142" spans="1:11" ht="14.25" customHeight="1">
      <c r="A1142" s="389"/>
      <c r="B1142" s="182" t="s">
        <v>1280</v>
      </c>
      <c r="C1142" s="389"/>
      <c r="D1142" s="390"/>
      <c r="E1142" s="3"/>
      <c r="F1142" s="675"/>
      <c r="G1142" s="661"/>
      <c r="H1142" s="462" t="s">
        <v>1261</v>
      </c>
      <c r="I1142" s="463"/>
      <c r="J1142" s="464"/>
      <c r="K1142" s="676"/>
    </row>
    <row r="1143" spans="1:11" ht="14.25" customHeight="1">
      <c r="A1143" s="392"/>
      <c r="B1143" s="57" t="s">
        <v>1269</v>
      </c>
      <c r="C1143" s="392"/>
      <c r="D1143" s="393">
        <v>4</v>
      </c>
      <c r="E1143" s="6" t="s">
        <v>632</v>
      </c>
      <c r="F1143" s="677">
        <f>ROUND(I1143*K1143,3)</f>
        <v>18400</v>
      </c>
      <c r="G1143" s="646">
        <f>ROUND(D1143*F1143,3)</f>
        <v>73600</v>
      </c>
      <c r="H1143" s="456"/>
      <c r="I1143" s="468">
        <v>23000</v>
      </c>
      <c r="J1143" s="678" t="s">
        <v>2</v>
      </c>
      <c r="K1143" s="522">
        <v>0.8</v>
      </c>
    </row>
    <row r="1144" spans="1:11" ht="14.25" customHeight="1">
      <c r="A1144" s="389"/>
      <c r="B1144" s="182" t="s">
        <v>1267</v>
      </c>
      <c r="C1144" s="389"/>
      <c r="D1144" s="390"/>
      <c r="E1144" s="3"/>
      <c r="F1144" s="675"/>
      <c r="G1144" s="661"/>
      <c r="H1144" s="462" t="s">
        <v>1261</v>
      </c>
      <c r="I1144" s="463"/>
      <c r="J1144" s="464"/>
      <c r="K1144" s="676"/>
    </row>
    <row r="1145" spans="1:11" ht="14.25" customHeight="1">
      <c r="A1145" s="392"/>
      <c r="B1145" s="57" t="s">
        <v>1270</v>
      </c>
      <c r="C1145" s="392"/>
      <c r="D1145" s="393">
        <v>1</v>
      </c>
      <c r="E1145" s="6" t="s">
        <v>18</v>
      </c>
      <c r="F1145" s="677">
        <f>ROUND(I1145*K1145,3)</f>
        <v>24800</v>
      </c>
      <c r="G1145" s="646">
        <f>ROUND(D1145*F1145,3)</f>
        <v>24800</v>
      </c>
      <c r="H1145" s="456"/>
      <c r="I1145" s="468">
        <v>31000</v>
      </c>
      <c r="J1145" s="678" t="s">
        <v>2</v>
      </c>
      <c r="K1145" s="522">
        <v>0.8</v>
      </c>
    </row>
    <row r="1146" spans="1:11" ht="14.25" customHeight="1">
      <c r="A1146" s="389"/>
      <c r="B1146" s="204"/>
      <c r="C1146" s="2"/>
      <c r="D1146" s="210"/>
      <c r="E1146" s="3"/>
      <c r="F1146" s="227"/>
      <c r="G1146" s="653"/>
      <c r="H1146" s="187"/>
      <c r="I1146" s="385"/>
      <c r="J1146" s="267"/>
      <c r="K1146" s="386"/>
    </row>
    <row r="1147" spans="1:11" ht="14.25" customHeight="1">
      <c r="A1147" s="392"/>
      <c r="B1147" s="179"/>
      <c r="C1147" s="5"/>
      <c r="D1147" s="211"/>
      <c r="E1147" s="6"/>
      <c r="F1147" s="228" t="s">
        <v>57</v>
      </c>
      <c r="G1147" s="653">
        <f>SUM(G1121,G1123,G1125,G1127,G1129,G1131,G1133,G1135,G1137,G1139,G1141,G1143,G1145)</f>
        <v>418245.02</v>
      </c>
      <c r="H1147" s="264"/>
      <c r="I1147" s="382"/>
      <c r="J1147" s="265"/>
      <c r="K1147" s="266"/>
    </row>
    <row r="1148" spans="1:11" ht="14.25" customHeight="1">
      <c r="A1148" s="389"/>
      <c r="B1148" s="204"/>
      <c r="C1148" s="2"/>
      <c r="D1148" s="210"/>
      <c r="E1148" s="3"/>
      <c r="F1148" s="244"/>
      <c r="G1148" s="650"/>
      <c r="H1148" s="187"/>
      <c r="I1148" s="385"/>
      <c r="J1148" s="267"/>
      <c r="K1148" s="386"/>
    </row>
    <row r="1149" spans="1:11" ht="14.25" customHeight="1">
      <c r="A1149" s="392"/>
      <c r="B1149" s="9" t="s">
        <v>85</v>
      </c>
      <c r="C1149" s="5"/>
      <c r="D1149" s="211"/>
      <c r="E1149" s="6"/>
      <c r="F1149" s="245" t="s">
        <v>86</v>
      </c>
      <c r="G1149" s="520">
        <f>ROUND(G1147,2-INT(LOG(ABS(G1147))))</f>
        <v>418000</v>
      </c>
      <c r="H1149" s="264" t="s">
        <v>405</v>
      </c>
      <c r="I1149" s="382"/>
      <c r="J1149" s="265"/>
      <c r="K1149" s="266"/>
    </row>
    <row r="1150" spans="1:11" ht="14.25" customHeight="1">
      <c r="A1150" s="389"/>
      <c r="B1150" s="183"/>
      <c r="C1150" s="2"/>
      <c r="D1150" s="210"/>
      <c r="E1150" s="3"/>
      <c r="F1150" s="244"/>
      <c r="G1150" s="650"/>
      <c r="H1150" s="187"/>
      <c r="I1150" s="385"/>
      <c r="J1150" s="267"/>
      <c r="K1150" s="386"/>
    </row>
    <row r="1151" spans="1:11" ht="14.25" customHeight="1">
      <c r="A1151" s="392"/>
      <c r="B1151" s="4"/>
      <c r="C1151" s="5"/>
      <c r="D1151" s="211"/>
      <c r="E1151" s="6"/>
      <c r="F1151" s="245"/>
      <c r="G1151" s="520"/>
      <c r="H1151" s="264"/>
      <c r="I1151" s="382"/>
      <c r="J1151" s="265"/>
      <c r="K1151" s="266"/>
    </row>
    <row r="1152" spans="1:11" ht="14.25" customHeight="1">
      <c r="A1152" s="295"/>
      <c r="B1152" s="7"/>
      <c r="C1152" s="2"/>
      <c r="D1152" s="234"/>
      <c r="E1152" s="3"/>
      <c r="F1152" s="438"/>
      <c r="G1152" s="684"/>
      <c r="H1152" s="387"/>
      <c r="I1152" s="219"/>
      <c r="J1152" s="219"/>
      <c r="K1152" s="384"/>
    </row>
    <row r="1153" spans="1:11" ht="14.25" customHeight="1">
      <c r="A1153" s="310" t="s">
        <v>1276</v>
      </c>
      <c r="B1153" s="4" t="s">
        <v>1272</v>
      </c>
      <c r="C1153" s="5"/>
      <c r="D1153" s="235"/>
      <c r="E1153" s="6"/>
      <c r="F1153" s="245"/>
      <c r="G1153" s="685"/>
      <c r="H1153" s="264"/>
      <c r="I1153" s="265"/>
      <c r="J1153" s="265"/>
      <c r="K1153" s="266"/>
    </row>
    <row r="1154" spans="1:11" ht="14.25" customHeight="1">
      <c r="A1154" s="295"/>
      <c r="B1154" s="183"/>
      <c r="C1154" s="2" t="s">
        <v>172</v>
      </c>
      <c r="D1154" s="246"/>
      <c r="E1154" s="185"/>
      <c r="F1154" s="222"/>
      <c r="G1154" s="505"/>
      <c r="H1154" s="462" t="s">
        <v>352</v>
      </c>
      <c r="I1154" s="471">
        <v>26100</v>
      </c>
      <c r="J1154" s="188"/>
      <c r="K1154" s="303"/>
    </row>
    <row r="1155" spans="1:11" ht="14.25" customHeight="1">
      <c r="A1155" s="128"/>
      <c r="B1155" s="4" t="s">
        <v>65</v>
      </c>
      <c r="C1155" s="5" t="s">
        <v>401</v>
      </c>
      <c r="D1155" s="129">
        <v>1</v>
      </c>
      <c r="E1155" s="6" t="s">
        <v>3</v>
      </c>
      <c r="F1155" s="647">
        <f t="shared" ref="F1155" si="436">ROUND((I1154+I1155+J1154+J1155)/2,3)</f>
        <v>26100</v>
      </c>
      <c r="G1155" s="646">
        <f t="shared" ref="G1155" si="437">ROUND(D1155*F1155,3)</f>
        <v>26100</v>
      </c>
      <c r="H1155" s="456" t="s">
        <v>353</v>
      </c>
      <c r="I1155" s="468">
        <v>26100</v>
      </c>
      <c r="J1155" s="24"/>
      <c r="K1155" s="162"/>
    </row>
    <row r="1156" spans="1:11" ht="14.25" customHeight="1">
      <c r="A1156" s="389"/>
      <c r="B1156" s="7"/>
      <c r="C1156" s="203" t="s">
        <v>1055</v>
      </c>
      <c r="D1156" s="175"/>
      <c r="E1156" s="185"/>
      <c r="F1156" s="611"/>
      <c r="G1156" s="669"/>
      <c r="H1156" s="478" t="s">
        <v>1049</v>
      </c>
      <c r="I1156" s="463">
        <v>16200</v>
      </c>
      <c r="J1156" s="181"/>
      <c r="K1156" s="198"/>
    </row>
    <row r="1157" spans="1:11" ht="14.25" customHeight="1">
      <c r="A1157" s="392"/>
      <c r="B1157" s="4" t="s">
        <v>355</v>
      </c>
      <c r="C1157" s="205" t="s">
        <v>570</v>
      </c>
      <c r="D1157" s="129">
        <v>1</v>
      </c>
      <c r="E1157" s="6" t="s">
        <v>3</v>
      </c>
      <c r="F1157" s="645">
        <f t="shared" ref="F1157" si="438">ROUND((I1156+I1157+J1156+J1157)/1,3)</f>
        <v>16200</v>
      </c>
      <c r="G1157" s="646">
        <f t="shared" ref="G1157" si="439">ROUND(D1157*F1157,3)</f>
        <v>16200</v>
      </c>
      <c r="H1157" s="456"/>
      <c r="I1157" s="468"/>
      <c r="J1157" s="24"/>
      <c r="K1157" s="18"/>
    </row>
    <row r="1158" spans="1:11" ht="14.25" customHeight="1">
      <c r="A1158" s="389"/>
      <c r="B1158" s="204"/>
      <c r="C1158" s="2"/>
      <c r="D1158" s="210"/>
      <c r="E1158" s="3"/>
      <c r="F1158" s="227"/>
      <c r="G1158" s="653"/>
      <c r="H1158" s="187"/>
      <c r="I1158" s="385"/>
      <c r="J1158" s="267"/>
      <c r="K1158" s="386"/>
    </row>
    <row r="1159" spans="1:11" ht="14.25" customHeight="1">
      <c r="A1159" s="392"/>
      <c r="B1159" s="9" t="s">
        <v>85</v>
      </c>
      <c r="C1159" s="5"/>
      <c r="D1159" s="211"/>
      <c r="E1159" s="6"/>
      <c r="F1159" s="228" t="s">
        <v>57</v>
      </c>
      <c r="G1159" s="653">
        <f>SUM(G1153,G1155,G1157)</f>
        <v>42300</v>
      </c>
      <c r="H1159" s="264" t="s">
        <v>87</v>
      </c>
      <c r="I1159" s="382"/>
      <c r="J1159" s="265"/>
      <c r="K1159" s="266"/>
    </row>
    <row r="1160" spans="1:11" ht="14.25" customHeight="1">
      <c r="A1160" s="389"/>
      <c r="B1160" s="182"/>
      <c r="C1160" s="389"/>
      <c r="D1160" s="390"/>
      <c r="E1160" s="195"/>
      <c r="F1160" s="391"/>
      <c r="G1160" s="624"/>
      <c r="H1160" s="180"/>
      <c r="I1160" s="276"/>
      <c r="J1160" s="181"/>
      <c r="K1160" s="198"/>
    </row>
    <row r="1161" spans="1:11" ht="14.25" customHeight="1">
      <c r="A1161" s="392"/>
      <c r="B1161" s="57"/>
      <c r="C1161" s="392"/>
      <c r="D1161" s="393"/>
      <c r="E1161" s="65"/>
      <c r="F1161" s="66"/>
      <c r="G1161" s="165"/>
      <c r="H1161" s="67"/>
      <c r="I1161" s="118"/>
      <c r="J1161" s="24"/>
      <c r="K1161" s="18"/>
    </row>
    <row r="1162" spans="1:11" ht="14.25" customHeight="1">
      <c r="A1162" s="295"/>
      <c r="B1162" s="7"/>
      <c r="C1162" s="2"/>
      <c r="D1162" s="234"/>
      <c r="E1162" s="3"/>
      <c r="F1162" s="438"/>
      <c r="G1162" s="684"/>
      <c r="H1162" s="387"/>
      <c r="I1162" s="219"/>
      <c r="J1162" s="219"/>
      <c r="K1162" s="384"/>
    </row>
    <row r="1163" spans="1:11" ht="14.25" customHeight="1">
      <c r="A1163" s="310" t="s">
        <v>1278</v>
      </c>
      <c r="B1163" s="4" t="s">
        <v>1271</v>
      </c>
      <c r="C1163" s="5"/>
      <c r="D1163" s="235"/>
      <c r="E1163" s="6"/>
      <c r="F1163" s="245"/>
      <c r="G1163" s="685"/>
      <c r="H1163" s="264"/>
      <c r="I1163" s="265"/>
      <c r="J1163" s="265"/>
      <c r="K1163" s="266"/>
    </row>
    <row r="1164" spans="1:11" ht="14.25" customHeight="1">
      <c r="A1164" s="295"/>
      <c r="B1164" s="183"/>
      <c r="C1164" s="2" t="s">
        <v>172</v>
      </c>
      <c r="D1164" s="246"/>
      <c r="E1164" s="185"/>
      <c r="F1164" s="222"/>
      <c r="G1164" s="505"/>
      <c r="H1164" s="462" t="s">
        <v>352</v>
      </c>
      <c r="I1164" s="471">
        <v>26100</v>
      </c>
      <c r="J1164" s="188"/>
      <c r="K1164" s="303"/>
    </row>
    <row r="1165" spans="1:11" ht="14.25" customHeight="1">
      <c r="A1165" s="128"/>
      <c r="B1165" s="4" t="s">
        <v>65</v>
      </c>
      <c r="C1165" s="5" t="s">
        <v>401</v>
      </c>
      <c r="D1165" s="129">
        <v>1</v>
      </c>
      <c r="E1165" s="6" t="s">
        <v>3</v>
      </c>
      <c r="F1165" s="647">
        <f>ROUND((I1164+I1165+J1164+J1165)/2,3)</f>
        <v>26100</v>
      </c>
      <c r="G1165" s="646">
        <f t="shared" ref="G1165" si="440">ROUND(D1165*F1165,3)</f>
        <v>26100</v>
      </c>
      <c r="H1165" s="456" t="s">
        <v>353</v>
      </c>
      <c r="I1165" s="468">
        <v>26100</v>
      </c>
      <c r="J1165" s="24"/>
      <c r="K1165" s="162"/>
    </row>
    <row r="1166" spans="1:11" ht="14.25" customHeight="1">
      <c r="A1166" s="389"/>
      <c r="B1166" s="7"/>
      <c r="C1166" s="203" t="s">
        <v>1055</v>
      </c>
      <c r="D1166" s="175"/>
      <c r="E1166" s="185"/>
      <c r="F1166" s="611"/>
      <c r="G1166" s="669"/>
      <c r="H1166" s="478" t="s">
        <v>1049</v>
      </c>
      <c r="I1166" s="463">
        <v>24490</v>
      </c>
      <c r="J1166" s="188"/>
      <c r="K1166" s="406"/>
    </row>
    <row r="1167" spans="1:11" ht="14.25" customHeight="1">
      <c r="A1167" s="392"/>
      <c r="B1167" s="4" t="s">
        <v>355</v>
      </c>
      <c r="C1167" s="205" t="s">
        <v>615</v>
      </c>
      <c r="D1167" s="129">
        <v>1</v>
      </c>
      <c r="E1167" s="6" t="s">
        <v>3</v>
      </c>
      <c r="F1167" s="645">
        <f t="shared" ref="F1167" si="441">ROUND((I1166+I1167+J1166+J1167)/1,3)</f>
        <v>24490</v>
      </c>
      <c r="G1167" s="646">
        <f t="shared" ref="G1167" si="442">ROUND(D1167*F1167,3)</f>
        <v>24490</v>
      </c>
      <c r="H1167" s="50"/>
      <c r="I1167" s="118"/>
      <c r="J1167" s="15"/>
      <c r="K1167" s="16"/>
    </row>
    <row r="1168" spans="1:11" ht="14.25" customHeight="1">
      <c r="A1168" s="389"/>
      <c r="B1168" s="204"/>
      <c r="C1168" s="2"/>
      <c r="D1168" s="210"/>
      <c r="E1168" s="3"/>
      <c r="F1168" s="227"/>
      <c r="G1168" s="653"/>
      <c r="H1168" s="187"/>
      <c r="I1168" s="385"/>
      <c r="J1168" s="267"/>
      <c r="K1168" s="386"/>
    </row>
    <row r="1169" spans="1:11" ht="14.25" customHeight="1">
      <c r="A1169" s="392"/>
      <c r="B1169" s="9" t="s">
        <v>85</v>
      </c>
      <c r="C1169" s="5"/>
      <c r="D1169" s="211"/>
      <c r="E1169" s="6"/>
      <c r="F1169" s="228" t="s">
        <v>57</v>
      </c>
      <c r="G1169" s="653">
        <f>SUM(G1163,G1165,G1167)</f>
        <v>50590</v>
      </c>
      <c r="H1169" s="264" t="s">
        <v>87</v>
      </c>
      <c r="I1169" s="382"/>
      <c r="J1169" s="265"/>
      <c r="K1169" s="266"/>
    </row>
    <row r="1170" spans="1:11" ht="14.25" customHeight="1">
      <c r="A1170" s="389"/>
      <c r="B1170" s="183"/>
      <c r="C1170" s="2"/>
      <c r="D1170" s="210"/>
      <c r="E1170" s="3"/>
      <c r="F1170" s="244"/>
      <c r="G1170" s="650"/>
      <c r="H1170" s="187"/>
      <c r="I1170" s="385"/>
      <c r="J1170" s="267"/>
      <c r="K1170" s="386"/>
    </row>
    <row r="1171" spans="1:11" ht="14.25" customHeight="1">
      <c r="A1171" s="392"/>
      <c r="B1171" s="4"/>
      <c r="C1171" s="5"/>
      <c r="D1171" s="211"/>
      <c r="E1171" s="6"/>
      <c r="F1171" s="245"/>
      <c r="G1171" s="520"/>
      <c r="H1171" s="264"/>
      <c r="I1171" s="382"/>
      <c r="J1171" s="265"/>
      <c r="K1171" s="266"/>
    </row>
    <row r="1172" spans="1:11" ht="14.25" customHeight="1">
      <c r="A1172" s="389"/>
      <c r="B1172" s="183"/>
      <c r="C1172" s="2" t="s">
        <v>1285</v>
      </c>
      <c r="D1172" s="210"/>
      <c r="E1172" s="3"/>
      <c r="F1172" s="244"/>
      <c r="G1172" s="650"/>
      <c r="H1172" s="187"/>
      <c r="I1172" s="385"/>
      <c r="J1172" s="267"/>
      <c r="K1172" s="386"/>
    </row>
    <row r="1173" spans="1:11" ht="14.25" customHeight="1">
      <c r="A1173" s="392">
        <v>-73</v>
      </c>
      <c r="B1173" s="4" t="s">
        <v>1284</v>
      </c>
      <c r="C1173" s="5" t="s">
        <v>1286</v>
      </c>
      <c r="D1173" s="211"/>
      <c r="E1173" s="6" t="s">
        <v>1287</v>
      </c>
      <c r="F1173" s="245"/>
      <c r="G1173" s="520"/>
      <c r="H1173" s="264"/>
      <c r="I1173" s="382"/>
      <c r="J1173" s="265"/>
      <c r="K1173" s="266"/>
    </row>
    <row r="1174" spans="1:11" ht="14.25" customHeight="1">
      <c r="A1174" s="389"/>
      <c r="B1174" s="183"/>
      <c r="C1174" s="2" t="s">
        <v>1288</v>
      </c>
      <c r="D1174" s="210" t="s">
        <v>1312</v>
      </c>
      <c r="E1174" s="3"/>
      <c r="F1174" s="244"/>
      <c r="G1174" s="650"/>
      <c r="H1174" s="187" t="s">
        <v>1309</v>
      </c>
      <c r="I1174" s="385"/>
      <c r="J1174" s="267"/>
      <c r="K1174" s="386"/>
    </row>
    <row r="1175" spans="1:11" ht="14.25" customHeight="1">
      <c r="A1175" s="392"/>
      <c r="B1175" s="4" t="s">
        <v>1289</v>
      </c>
      <c r="C1175" s="5" t="s">
        <v>1310</v>
      </c>
      <c r="D1175" s="663">
        <v>1.0999999999999999E-2</v>
      </c>
      <c r="E1175" s="6" t="s">
        <v>1290</v>
      </c>
      <c r="F1175" s="645">
        <f>G1195</f>
        <v>71237</v>
      </c>
      <c r="G1175" s="646">
        <f>ROUND(D1175*F1175,0)</f>
        <v>784</v>
      </c>
      <c r="H1175" s="264"/>
      <c r="I1175" s="382"/>
      <c r="J1175" s="265"/>
      <c r="K1175" s="266"/>
    </row>
    <row r="1176" spans="1:11" ht="14.25" customHeight="1">
      <c r="A1176" s="389"/>
      <c r="B1176" s="183"/>
      <c r="C1176" s="2" t="s">
        <v>1311</v>
      </c>
      <c r="D1176" s="210"/>
      <c r="E1176" s="3"/>
      <c r="F1176" s="244"/>
      <c r="G1176" s="650"/>
      <c r="H1176" s="187"/>
      <c r="I1176" s="385"/>
      <c r="J1176" s="267"/>
      <c r="K1176" s="386"/>
    </row>
    <row r="1177" spans="1:11" ht="14.25" customHeight="1">
      <c r="A1177" s="392"/>
      <c r="B1177" s="4"/>
      <c r="C1177" s="5"/>
      <c r="D1177" s="211"/>
      <c r="E1177" s="6"/>
      <c r="F1177" s="245"/>
      <c r="G1177" s="520"/>
      <c r="H1177" s="264"/>
      <c r="I1177" s="382"/>
      <c r="J1177" s="265"/>
      <c r="K1177" s="266"/>
    </row>
    <row r="1178" spans="1:11" ht="14.25" customHeight="1">
      <c r="A1178" s="389"/>
      <c r="B1178" s="183"/>
      <c r="C1178" s="2"/>
      <c r="D1178" s="210"/>
      <c r="E1178" s="3"/>
      <c r="F1178" s="244"/>
      <c r="G1178" s="650"/>
      <c r="H1178" s="187"/>
      <c r="I1178" s="385"/>
      <c r="J1178" s="267"/>
      <c r="K1178" s="386"/>
    </row>
    <row r="1179" spans="1:11" ht="14.25" customHeight="1">
      <c r="A1179" s="392"/>
      <c r="B1179" s="9" t="s">
        <v>85</v>
      </c>
      <c r="C1179" s="5"/>
      <c r="D1179" s="211"/>
      <c r="E1179" s="6"/>
      <c r="F1179" s="245"/>
      <c r="G1179" s="649">
        <f>SUM(G1175)</f>
        <v>784</v>
      </c>
      <c r="H1179" s="264" t="s">
        <v>87</v>
      </c>
      <c r="I1179" s="382"/>
      <c r="J1179" s="265"/>
      <c r="K1179" s="266"/>
    </row>
    <row r="1180" spans="1:11" ht="14.25" customHeight="1">
      <c r="A1180" s="389"/>
      <c r="B1180" s="183"/>
      <c r="C1180" s="2"/>
      <c r="D1180" s="210"/>
      <c r="E1180" s="3"/>
      <c r="F1180" s="244"/>
      <c r="G1180" s="650"/>
      <c r="H1180" s="187"/>
      <c r="I1180" s="385"/>
      <c r="J1180" s="267"/>
      <c r="K1180" s="386"/>
    </row>
    <row r="1181" spans="1:11" ht="14.25" customHeight="1">
      <c r="A1181" s="392"/>
      <c r="B1181" s="4"/>
      <c r="C1181" s="5"/>
      <c r="D1181" s="211"/>
      <c r="E1181" s="6"/>
      <c r="F1181" s="245"/>
      <c r="G1181" s="520"/>
      <c r="H1181" s="264"/>
      <c r="I1181" s="382"/>
      <c r="J1181" s="265"/>
      <c r="K1181" s="266"/>
    </row>
    <row r="1182" spans="1:11" ht="14.25" customHeight="1">
      <c r="A1182" s="389"/>
      <c r="B1182" s="183"/>
      <c r="C1182" s="2"/>
      <c r="D1182" s="210"/>
      <c r="E1182" s="3"/>
      <c r="F1182" s="244"/>
      <c r="G1182" s="650"/>
      <c r="H1182" s="187"/>
      <c r="I1182" s="385"/>
      <c r="J1182" s="267"/>
      <c r="K1182" s="386"/>
    </row>
    <row r="1183" spans="1:11" ht="14.25" customHeight="1">
      <c r="A1183" s="392">
        <v>-74</v>
      </c>
      <c r="B1183" s="4" t="s">
        <v>1291</v>
      </c>
      <c r="C1183" s="5" t="s">
        <v>1292</v>
      </c>
      <c r="D1183" s="211"/>
      <c r="E1183" s="6" t="s">
        <v>1293</v>
      </c>
      <c r="F1183" s="245"/>
      <c r="G1183" s="520"/>
      <c r="H1183" s="264"/>
      <c r="I1183" s="382"/>
      <c r="J1183" s="265"/>
      <c r="K1183" s="266"/>
    </row>
    <row r="1184" spans="1:11" ht="14.25" customHeight="1">
      <c r="A1184" s="389"/>
      <c r="B1184" s="183"/>
      <c r="C1184" s="2"/>
      <c r="D1184" s="210"/>
      <c r="E1184" s="3"/>
      <c r="F1184" s="654"/>
      <c r="G1184" s="505"/>
      <c r="H1184" s="478" t="s">
        <v>1330</v>
      </c>
      <c r="I1184" s="652"/>
      <c r="J1184" s="580"/>
      <c r="K1184" s="671"/>
    </row>
    <row r="1185" spans="1:21" ht="14.25" customHeight="1">
      <c r="A1185" s="392"/>
      <c r="B1185" s="4" t="s">
        <v>1294</v>
      </c>
      <c r="C1185" s="5"/>
      <c r="D1185" s="663">
        <v>1</v>
      </c>
      <c r="E1185" s="6" t="s">
        <v>1295</v>
      </c>
      <c r="F1185" s="645">
        <v>26800</v>
      </c>
      <c r="G1185" s="646">
        <f>ROUND(D1185*F1185,0)</f>
        <v>26800</v>
      </c>
      <c r="H1185" s="456" t="s">
        <v>606</v>
      </c>
      <c r="I1185" s="658"/>
      <c r="J1185" s="622"/>
      <c r="K1185" s="623"/>
    </row>
    <row r="1186" spans="1:21" ht="14.25" customHeight="1">
      <c r="A1186" s="389"/>
      <c r="B1186" s="183"/>
      <c r="C1186" s="2"/>
      <c r="D1186" s="210"/>
      <c r="E1186" s="3"/>
      <c r="F1186" s="654"/>
      <c r="G1186" s="505"/>
      <c r="H1186" s="478" t="s">
        <v>1296</v>
      </c>
      <c r="I1186" s="652">
        <v>151</v>
      </c>
      <c r="J1186" s="580"/>
      <c r="K1186" s="671"/>
    </row>
    <row r="1187" spans="1:21" ht="14.25" customHeight="1">
      <c r="A1187" s="392"/>
      <c r="B1187" s="4" t="s">
        <v>1297</v>
      </c>
      <c r="C1187" s="5" t="s">
        <v>1298</v>
      </c>
      <c r="D1187" s="211">
        <v>65.2</v>
      </c>
      <c r="E1187" s="6" t="s">
        <v>1211</v>
      </c>
      <c r="F1187" s="647">
        <f>ROUND((I1186+I1187+J1186+J1187)/2,3)</f>
        <v>144.5</v>
      </c>
      <c r="G1187" s="646">
        <f>ROUND(D1187*F1187,0)</f>
        <v>9421</v>
      </c>
      <c r="H1187" s="620" t="s">
        <v>1299</v>
      </c>
      <c r="I1187" s="658">
        <v>138</v>
      </c>
      <c r="J1187" s="622"/>
      <c r="K1187" s="623"/>
    </row>
    <row r="1188" spans="1:21" ht="14.25" customHeight="1">
      <c r="A1188" s="389"/>
      <c r="B1188" s="183"/>
      <c r="C1188" s="2"/>
      <c r="D1188" s="210"/>
      <c r="E1188" s="3"/>
      <c r="F1188" s="654"/>
      <c r="G1188" s="505"/>
      <c r="H1188" s="478" t="s">
        <v>1300</v>
      </c>
      <c r="I1188" s="652">
        <v>19950</v>
      </c>
      <c r="J1188" s="580"/>
      <c r="K1188" s="671"/>
    </row>
    <row r="1189" spans="1:21" ht="14.25" customHeight="1">
      <c r="A1189" s="392"/>
      <c r="B1189" s="4" t="s">
        <v>1301</v>
      </c>
      <c r="C1189" s="5"/>
      <c r="D1189" s="211">
        <v>1.29</v>
      </c>
      <c r="E1189" s="6" t="s">
        <v>1302</v>
      </c>
      <c r="F1189" s="647">
        <f>ROUND((I1188+I1189+J1188+J1189)/2,3)</f>
        <v>20125</v>
      </c>
      <c r="G1189" s="646">
        <f>ROUND(D1189*F1189,0)</f>
        <v>25961</v>
      </c>
      <c r="H1189" s="620" t="s">
        <v>1303</v>
      </c>
      <c r="I1189" s="658">
        <v>20300</v>
      </c>
      <c r="J1189" s="622"/>
      <c r="K1189" s="623"/>
    </row>
    <row r="1190" spans="1:21" ht="14.25" customHeight="1">
      <c r="A1190" s="389"/>
      <c r="B1190" s="183"/>
      <c r="C1190" s="2"/>
      <c r="D1190" s="210"/>
      <c r="E1190" s="3"/>
      <c r="F1190" s="654"/>
      <c r="G1190" s="650"/>
      <c r="H1190" s="478" t="s">
        <v>1329</v>
      </c>
      <c r="I1190" s="652"/>
      <c r="J1190" s="580"/>
      <c r="K1190" s="671"/>
    </row>
    <row r="1191" spans="1:21" ht="14.25" customHeight="1">
      <c r="A1191" s="392"/>
      <c r="B1191" s="4"/>
      <c r="C1191" s="5"/>
      <c r="D1191" s="211"/>
      <c r="E1191" s="6"/>
      <c r="F1191" s="645"/>
      <c r="G1191" s="520"/>
      <c r="H1191" s="620" t="s">
        <v>1304</v>
      </c>
      <c r="I1191" s="658"/>
      <c r="J1191" s="622"/>
      <c r="K1191" s="623"/>
    </row>
    <row r="1192" spans="1:21" ht="14.25" customHeight="1">
      <c r="A1192" s="389"/>
      <c r="B1192" s="183"/>
      <c r="C1192" s="2"/>
      <c r="D1192" s="210"/>
      <c r="E1192" s="3"/>
      <c r="F1192" s="654"/>
      <c r="G1192" s="650"/>
      <c r="H1192" s="187"/>
      <c r="I1192" s="385"/>
      <c r="J1192" s="267"/>
      <c r="K1192" s="386"/>
      <c r="U1192" s="28" t="s">
        <v>1320</v>
      </c>
    </row>
    <row r="1193" spans="1:21" ht="14.25" customHeight="1">
      <c r="A1193" s="392"/>
      <c r="B1193" s="4" t="s">
        <v>1305</v>
      </c>
      <c r="C1193" s="5" t="s">
        <v>1306</v>
      </c>
      <c r="D1193" s="211">
        <v>0.25</v>
      </c>
      <c r="E1193" s="6" t="s">
        <v>1307</v>
      </c>
      <c r="F1193" s="662">
        <f>SUM(G1185+G1187)</f>
        <v>36221</v>
      </c>
      <c r="G1193" s="646">
        <f>ROUND(D1193*F1193,0)</f>
        <v>9055</v>
      </c>
      <c r="H1193" s="264"/>
      <c r="I1193" s="382"/>
      <c r="J1193" s="265"/>
      <c r="K1193" s="266"/>
    </row>
    <row r="1194" spans="1:21" ht="14.25" customHeight="1">
      <c r="A1194" s="389"/>
      <c r="B1194" s="183"/>
      <c r="C1194" s="2"/>
      <c r="D1194" s="210"/>
      <c r="E1194" s="3"/>
      <c r="F1194" s="244"/>
      <c r="G1194" s="650"/>
      <c r="H1194" s="187"/>
      <c r="I1194" s="385"/>
      <c r="J1194" s="267"/>
      <c r="K1194" s="386"/>
    </row>
    <row r="1195" spans="1:21" ht="14.25" customHeight="1">
      <c r="A1195" s="392"/>
      <c r="B1195" s="9" t="s">
        <v>85</v>
      </c>
      <c r="C1195" s="5"/>
      <c r="D1195" s="211"/>
      <c r="E1195" s="6"/>
      <c r="F1195" s="245"/>
      <c r="G1195" s="649">
        <f>SUM(G1185,G1187,G1189,G1193)</f>
        <v>71237</v>
      </c>
      <c r="H1195" s="264" t="s">
        <v>1308</v>
      </c>
      <c r="I1195" s="382"/>
      <c r="J1195" s="265"/>
      <c r="K1195" s="266"/>
    </row>
    <row r="1196" spans="1:21" ht="14.25" customHeight="1">
      <c r="A1196" s="389"/>
      <c r="B1196" s="183"/>
      <c r="C1196" s="2"/>
      <c r="D1196" s="210"/>
      <c r="E1196" s="3"/>
      <c r="F1196" s="244"/>
      <c r="G1196" s="357"/>
      <c r="H1196" s="187"/>
      <c r="I1196" s="385"/>
      <c r="J1196" s="267"/>
      <c r="K1196" s="386"/>
    </row>
    <row r="1197" spans="1:21" ht="14.25" customHeight="1">
      <c r="A1197" s="392"/>
      <c r="B1197" s="4"/>
      <c r="C1197" s="5"/>
      <c r="D1197" s="211"/>
      <c r="E1197" s="6"/>
      <c r="F1197" s="245"/>
      <c r="G1197" s="338"/>
      <c r="H1197" s="264"/>
      <c r="I1197" s="382"/>
      <c r="J1197" s="265"/>
      <c r="K1197" s="266"/>
    </row>
    <row r="1198" spans="1:21" ht="14.25" customHeight="1">
      <c r="A1198" s="389"/>
      <c r="B1198" s="183"/>
      <c r="C1198" s="2"/>
      <c r="D1198" s="210"/>
      <c r="E1198" s="3"/>
      <c r="F1198" s="244"/>
      <c r="G1198" s="357"/>
      <c r="H1198" s="187"/>
      <c r="I1198" s="385"/>
      <c r="J1198" s="267"/>
      <c r="K1198" s="386"/>
    </row>
    <row r="1199" spans="1:21" ht="14.25" customHeight="1">
      <c r="A1199" s="392"/>
      <c r="B1199" s="4"/>
      <c r="C1199" s="5"/>
      <c r="D1199" s="211"/>
      <c r="E1199" s="6"/>
      <c r="F1199" s="245"/>
      <c r="G1199" s="338"/>
      <c r="H1199" s="264"/>
      <c r="I1199" s="382"/>
      <c r="J1199" s="265"/>
      <c r="K1199" s="266"/>
    </row>
    <row r="1200" spans="1:21" ht="14.25" customHeight="1">
      <c r="A1200" s="389"/>
      <c r="B1200" s="183"/>
      <c r="C1200" s="2"/>
      <c r="D1200" s="210"/>
      <c r="E1200" s="3"/>
      <c r="F1200" s="244"/>
      <c r="G1200" s="357"/>
      <c r="H1200" s="187"/>
      <c r="I1200" s="385"/>
      <c r="J1200" s="267"/>
      <c r="K1200" s="386"/>
    </row>
    <row r="1201" spans="1:11" ht="14.25" customHeight="1">
      <c r="A1201" s="392"/>
      <c r="B1201" s="4"/>
      <c r="C1201" s="5"/>
      <c r="D1201" s="211"/>
      <c r="E1201" s="6"/>
      <c r="F1201" s="245"/>
      <c r="G1201" s="338"/>
      <c r="H1201" s="264"/>
      <c r="I1201" s="382"/>
      <c r="J1201" s="265"/>
      <c r="K1201" s="266"/>
    </row>
    <row r="1202" spans="1:11" ht="14.25" customHeight="1">
      <c r="A1202" s="389"/>
      <c r="B1202" s="183"/>
      <c r="C1202" s="2"/>
      <c r="D1202" s="210"/>
      <c r="E1202" s="3"/>
      <c r="F1202" s="244"/>
      <c r="G1202" s="357"/>
      <c r="H1202" s="187"/>
      <c r="I1202" s="385"/>
      <c r="J1202" s="267"/>
      <c r="K1202" s="386"/>
    </row>
    <row r="1203" spans="1:11" ht="14.25" customHeight="1">
      <c r="A1203" s="392"/>
      <c r="B1203" s="4"/>
      <c r="C1203" s="5"/>
      <c r="D1203" s="211"/>
      <c r="E1203" s="6"/>
      <c r="F1203" s="245"/>
      <c r="G1203" s="338"/>
      <c r="H1203" s="264"/>
      <c r="I1203" s="382"/>
      <c r="J1203" s="265"/>
      <c r="K1203" s="266"/>
    </row>
    <row r="1204" spans="1:11" ht="14.25" customHeight="1">
      <c r="A1204" s="389"/>
      <c r="B1204" s="183"/>
      <c r="C1204" s="2"/>
      <c r="D1204" s="210"/>
      <c r="E1204" s="3"/>
      <c r="F1204" s="244"/>
      <c r="G1204" s="357"/>
      <c r="H1204" s="187"/>
      <c r="I1204" s="385"/>
      <c r="J1204" s="267"/>
      <c r="K1204" s="386"/>
    </row>
    <row r="1205" spans="1:11" ht="14.25" customHeight="1">
      <c r="A1205" s="392"/>
      <c r="B1205" s="4"/>
      <c r="C1205" s="5"/>
      <c r="D1205" s="211"/>
      <c r="E1205" s="6"/>
      <c r="F1205" s="245"/>
      <c r="G1205" s="338"/>
      <c r="H1205" s="264"/>
      <c r="I1205" s="382"/>
      <c r="J1205" s="265"/>
      <c r="K1205" s="266"/>
    </row>
    <row r="1206" spans="1:11" ht="14.25" customHeight="1">
      <c r="A1206" s="389"/>
      <c r="B1206" s="183"/>
      <c r="C1206" s="2"/>
      <c r="D1206" s="210"/>
      <c r="E1206" s="3"/>
      <c r="F1206" s="244"/>
      <c r="G1206" s="357"/>
      <c r="H1206" s="187"/>
      <c r="I1206" s="385"/>
      <c r="J1206" s="267"/>
      <c r="K1206" s="386"/>
    </row>
    <row r="1207" spans="1:11" ht="14.25" customHeight="1">
      <c r="A1207" s="392"/>
      <c r="B1207" s="4"/>
      <c r="C1207" s="5"/>
      <c r="D1207" s="211"/>
      <c r="E1207" s="6"/>
      <c r="F1207" s="245"/>
      <c r="G1207" s="338"/>
      <c r="H1207" s="264"/>
      <c r="I1207" s="382"/>
      <c r="J1207" s="265"/>
      <c r="K1207" s="266"/>
    </row>
    <row r="1208" spans="1:11" ht="14.25" customHeight="1">
      <c r="A1208" s="389"/>
      <c r="B1208" s="183"/>
      <c r="C1208" s="2"/>
      <c r="D1208" s="210"/>
      <c r="E1208" s="3"/>
      <c r="F1208" s="244"/>
      <c r="G1208" s="357"/>
      <c r="H1208" s="187"/>
      <c r="I1208" s="385"/>
      <c r="J1208" s="267"/>
      <c r="K1208" s="386"/>
    </row>
    <row r="1209" spans="1:11" ht="14.25" customHeight="1">
      <c r="A1209" s="392"/>
      <c r="B1209" s="4"/>
      <c r="C1209" s="5"/>
      <c r="D1209" s="211"/>
      <c r="E1209" s="6"/>
      <c r="F1209" s="245"/>
      <c r="G1209" s="338"/>
      <c r="H1209" s="264"/>
      <c r="I1209" s="382"/>
      <c r="J1209" s="265"/>
      <c r="K1209" s="266"/>
    </row>
    <row r="1210" spans="1:11" ht="14.25" customHeight="1">
      <c r="A1210" s="389"/>
      <c r="B1210" s="183"/>
      <c r="C1210" s="2"/>
      <c r="D1210" s="210"/>
      <c r="E1210" s="3"/>
      <c r="F1210" s="244"/>
      <c r="G1210" s="357"/>
      <c r="H1210" s="187"/>
      <c r="I1210" s="385"/>
      <c r="J1210" s="267"/>
      <c r="K1210" s="386"/>
    </row>
    <row r="1211" spans="1:11" ht="14.25" customHeight="1">
      <c r="A1211" s="392"/>
      <c r="B1211" s="4"/>
      <c r="C1211" s="5"/>
      <c r="D1211" s="211"/>
      <c r="E1211" s="6"/>
      <c r="F1211" s="245"/>
      <c r="G1211" s="338"/>
      <c r="H1211" s="264"/>
      <c r="I1211" s="382"/>
      <c r="J1211" s="265"/>
      <c r="K1211" s="266"/>
    </row>
    <row r="1212" spans="1:11" ht="14.25" customHeight="1">
      <c r="A1212" s="389"/>
      <c r="B1212" s="183"/>
      <c r="C1212" s="2"/>
      <c r="D1212" s="210"/>
      <c r="E1212" s="3"/>
      <c r="F1212" s="244"/>
      <c r="G1212" s="357"/>
      <c r="H1212" s="187"/>
      <c r="I1212" s="385"/>
      <c r="J1212" s="267"/>
      <c r="K1212" s="386"/>
    </row>
    <row r="1213" spans="1:11" ht="14.25" customHeight="1">
      <c r="A1213" s="392"/>
      <c r="B1213" s="4"/>
      <c r="C1213" s="5"/>
      <c r="D1213" s="211"/>
      <c r="E1213" s="6"/>
      <c r="F1213" s="245"/>
      <c r="G1213" s="338"/>
      <c r="H1213" s="264"/>
      <c r="I1213" s="382"/>
      <c r="J1213" s="265"/>
      <c r="K1213" s="266"/>
    </row>
    <row r="1214" spans="1:11" ht="14.25" customHeight="1">
      <c r="A1214" s="389"/>
      <c r="B1214" s="183"/>
      <c r="C1214" s="2"/>
      <c r="D1214" s="210"/>
      <c r="E1214" s="3"/>
      <c r="F1214" s="244"/>
      <c r="G1214" s="357"/>
      <c r="H1214" s="187"/>
      <c r="I1214" s="385"/>
      <c r="J1214" s="267"/>
      <c r="K1214" s="386"/>
    </row>
    <row r="1215" spans="1:11" ht="14.25" customHeight="1">
      <c r="A1215" s="392"/>
      <c r="B1215" s="4"/>
      <c r="C1215" s="5"/>
      <c r="D1215" s="211"/>
      <c r="E1215" s="6"/>
      <c r="F1215" s="245"/>
      <c r="G1215" s="338"/>
      <c r="H1215" s="264"/>
      <c r="I1215" s="382"/>
      <c r="J1215" s="265"/>
      <c r="K1215" s="266"/>
    </row>
    <row r="1216" spans="1:11" ht="14.25" customHeight="1">
      <c r="A1216" s="389"/>
      <c r="B1216" s="183"/>
      <c r="C1216" s="2"/>
      <c r="D1216" s="210"/>
      <c r="E1216" s="3"/>
      <c r="F1216" s="244"/>
      <c r="G1216" s="357"/>
      <c r="H1216" s="187"/>
      <c r="I1216" s="385"/>
      <c r="J1216" s="267"/>
      <c r="K1216" s="386"/>
    </row>
    <row r="1217" spans="1:11" ht="14.25" customHeight="1">
      <c r="A1217" s="392"/>
      <c r="B1217" s="4"/>
      <c r="C1217" s="5"/>
      <c r="D1217" s="211"/>
      <c r="E1217" s="6"/>
      <c r="F1217" s="245"/>
      <c r="G1217" s="338"/>
      <c r="H1217" s="264"/>
      <c r="I1217" s="382"/>
      <c r="J1217" s="265"/>
      <c r="K1217" s="266"/>
    </row>
    <row r="1218" spans="1:11" ht="14.25" customHeight="1">
      <c r="A1218" s="389"/>
      <c r="B1218" s="183"/>
      <c r="C1218" s="2"/>
      <c r="D1218" s="210"/>
      <c r="E1218" s="3"/>
      <c r="F1218" s="244"/>
      <c r="G1218" s="357"/>
      <c r="H1218" s="187"/>
      <c r="I1218" s="385"/>
      <c r="J1218" s="267"/>
      <c r="K1218" s="386"/>
    </row>
    <row r="1219" spans="1:11" ht="14.25" customHeight="1">
      <c r="A1219" s="392"/>
      <c r="B1219" s="4"/>
      <c r="C1219" s="5"/>
      <c r="D1219" s="211"/>
      <c r="E1219" s="6"/>
      <c r="F1219" s="245"/>
      <c r="G1219" s="338"/>
      <c r="H1219" s="264"/>
      <c r="I1219" s="382"/>
      <c r="J1219" s="265"/>
      <c r="K1219" s="266"/>
    </row>
    <row r="1220" spans="1:11" ht="14.25" customHeight="1">
      <c r="A1220" s="389"/>
      <c r="B1220" s="183"/>
      <c r="C1220" s="2"/>
      <c r="D1220" s="210"/>
      <c r="E1220" s="3"/>
      <c r="F1220" s="244"/>
      <c r="G1220" s="357"/>
      <c r="H1220" s="187"/>
      <c r="I1220" s="385"/>
      <c r="J1220" s="267"/>
      <c r="K1220" s="386"/>
    </row>
    <row r="1221" spans="1:11" ht="14.25" customHeight="1">
      <c r="A1221" s="392"/>
      <c r="B1221" s="4"/>
      <c r="C1221" s="5"/>
      <c r="D1221" s="211"/>
      <c r="E1221" s="6"/>
      <c r="F1221" s="245"/>
      <c r="G1221" s="338"/>
      <c r="H1221" s="264"/>
      <c r="I1221" s="382"/>
      <c r="J1221" s="265"/>
      <c r="K1221" s="266"/>
    </row>
    <row r="1222" spans="1:11" ht="14.25" customHeight="1">
      <c r="A1222" s="389"/>
      <c r="B1222" s="183"/>
      <c r="C1222" s="2"/>
      <c r="D1222" s="210"/>
      <c r="E1222" s="3"/>
      <c r="F1222" s="244"/>
      <c r="G1222" s="357"/>
      <c r="H1222" s="187"/>
      <c r="I1222" s="385"/>
      <c r="J1222" s="267"/>
      <c r="K1222" s="386"/>
    </row>
    <row r="1223" spans="1:11" ht="14.25" customHeight="1">
      <c r="A1223" s="392"/>
      <c r="B1223" s="4"/>
      <c r="C1223" s="5"/>
      <c r="D1223" s="211"/>
      <c r="E1223" s="6"/>
      <c r="F1223" s="245"/>
      <c r="G1223" s="338"/>
      <c r="H1223" s="264"/>
      <c r="I1223" s="382"/>
      <c r="J1223" s="265"/>
      <c r="K1223" s="266"/>
    </row>
    <row r="1224" spans="1:11" ht="14.25" customHeight="1">
      <c r="A1224" s="389"/>
      <c r="B1224" s="183"/>
      <c r="C1224" s="2"/>
      <c r="D1224" s="210"/>
      <c r="E1224" s="3"/>
      <c r="F1224" s="244"/>
      <c r="G1224" s="357"/>
      <c r="H1224" s="187"/>
      <c r="I1224" s="385"/>
      <c r="J1224" s="267"/>
      <c r="K1224" s="386"/>
    </row>
    <row r="1225" spans="1:11" ht="14.25" customHeight="1">
      <c r="A1225" s="392"/>
      <c r="B1225" s="4"/>
      <c r="C1225" s="5"/>
      <c r="D1225" s="211"/>
      <c r="E1225" s="6"/>
      <c r="F1225" s="245"/>
      <c r="G1225" s="338"/>
      <c r="H1225" s="264"/>
      <c r="I1225" s="382"/>
      <c r="J1225" s="265"/>
      <c r="K1225" s="266"/>
    </row>
    <row r="1226" spans="1:11" ht="14.25" customHeight="1">
      <c r="A1226" s="389"/>
      <c r="B1226" s="183"/>
      <c r="C1226" s="2"/>
      <c r="D1226" s="210"/>
      <c r="E1226" s="3"/>
      <c r="F1226" s="244"/>
      <c r="G1226" s="357"/>
      <c r="H1226" s="187"/>
      <c r="I1226" s="385"/>
      <c r="J1226" s="267"/>
      <c r="K1226" s="386"/>
    </row>
    <row r="1227" spans="1:11" ht="14.25" customHeight="1">
      <c r="A1227" s="392"/>
      <c r="B1227" s="4"/>
      <c r="C1227" s="5"/>
      <c r="D1227" s="211"/>
      <c r="E1227" s="6"/>
      <c r="F1227" s="245"/>
      <c r="G1227" s="338"/>
      <c r="H1227" s="264"/>
      <c r="I1227" s="382"/>
      <c r="J1227" s="265"/>
      <c r="K1227" s="266"/>
    </row>
  </sheetData>
  <mergeCells count="2">
    <mergeCell ref="H1:K1"/>
    <mergeCell ref="H1083:I108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&amp;C代価&amp;R№&amp;P</oddFooter>
  </headerFooter>
  <rowBreaks count="35" manualBreakCount="35">
    <brk id="35" max="10" man="1"/>
    <brk id="69" max="10" man="1"/>
    <brk id="103" max="10" man="1"/>
    <brk id="137" max="10" man="1"/>
    <brk id="171" max="10" man="1"/>
    <brk id="205" max="10" man="1"/>
    <brk id="239" max="10" man="1"/>
    <brk id="273" max="10" man="1"/>
    <brk id="307" max="10" man="1"/>
    <brk id="341" max="10" man="1"/>
    <brk id="375" max="10" man="1"/>
    <brk id="409" max="10" man="1"/>
    <brk id="443" max="10" man="1"/>
    <brk id="477" max="10" man="1"/>
    <brk id="511" max="10" man="1"/>
    <brk id="545" max="10" man="1"/>
    <brk id="579" max="10" man="1"/>
    <brk id="613" max="10" man="1"/>
    <brk id="647" max="10" man="1"/>
    <brk id="681" max="10" man="1"/>
    <brk id="715" max="10" man="1"/>
    <brk id="749" max="10" man="1"/>
    <brk id="783" max="10" man="1"/>
    <brk id="817" max="10" man="1"/>
    <brk id="851" max="10" man="1"/>
    <brk id="885" max="10" man="1"/>
    <brk id="919" max="10" man="1"/>
    <brk id="953" max="10" man="1"/>
    <brk id="987" max="10" man="1"/>
    <brk id="1021" max="10" man="1"/>
    <brk id="1055" max="10" man="1"/>
    <brk id="1089" max="10" man="1"/>
    <brk id="1123" max="10" man="1"/>
    <brk id="1157" max="10" man="1"/>
    <brk id="119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43"/>
  </sheetPr>
  <dimension ref="A1:L69"/>
  <sheetViews>
    <sheetView showZeros="0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233" customWidth="1"/>
    <col min="8" max="8" width="23.75" style="21" customWidth="1"/>
    <col min="9" max="9" width="9" style="28"/>
    <col min="10" max="10" width="12.75" style="28" bestFit="1" customWidth="1"/>
    <col min="11" max="11" width="15.75" style="28" customWidth="1"/>
    <col min="12" max="12" width="11.625" style="28" bestFit="1" customWidth="1"/>
    <col min="13" max="16384" width="9" style="28"/>
  </cols>
  <sheetData>
    <row r="1" spans="1:12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229" t="s">
        <v>12</v>
      </c>
      <c r="H1" s="35" t="s">
        <v>13</v>
      </c>
    </row>
    <row r="2" spans="1:12" s="41" customFormat="1" ht="14.25" customHeight="1">
      <c r="A2" s="70"/>
      <c r="B2" s="70"/>
      <c r="C2" s="70"/>
      <c r="D2" s="71"/>
      <c r="E2" s="70"/>
      <c r="F2" s="72"/>
      <c r="G2" s="230"/>
      <c r="H2" s="70"/>
      <c r="I2" s="644"/>
    </row>
    <row r="3" spans="1:12" s="21" customFormat="1" ht="14.25" customHeight="1">
      <c r="A3" s="74">
        <v>0</v>
      </c>
      <c r="B3" s="46" t="str">
        <f>表!A3</f>
        <v>初狩保育所等建築工事 予定価格内訳書</v>
      </c>
      <c r="C3" s="46"/>
      <c r="D3" s="75"/>
      <c r="E3" s="76"/>
      <c r="F3" s="77"/>
      <c r="G3" s="226">
        <f>ROUNDDOWN(D3*F3,0)</f>
        <v>0</v>
      </c>
      <c r="H3" s="46"/>
    </row>
    <row r="4" spans="1:12" s="21" customFormat="1" ht="14.25" customHeight="1">
      <c r="A4" s="152"/>
      <c r="B4" s="133"/>
      <c r="C4" s="133"/>
      <c r="D4" s="153"/>
      <c r="E4" s="154"/>
      <c r="F4" s="134"/>
      <c r="G4" s="441"/>
      <c r="H4" s="442"/>
    </row>
    <row r="5" spans="1:12" s="21" customFormat="1" ht="14.25" customHeight="1">
      <c r="A5" s="155" t="s">
        <v>32</v>
      </c>
      <c r="B5" s="133"/>
      <c r="C5" s="133"/>
      <c r="D5" s="153"/>
      <c r="E5" s="154"/>
      <c r="F5" s="134"/>
      <c r="G5" s="441"/>
      <c r="H5" s="442"/>
    </row>
    <row r="6" spans="1:12" s="81" customFormat="1" ht="14.25" customHeight="1">
      <c r="A6" s="82"/>
      <c r="B6" s="83"/>
      <c r="C6" s="79"/>
      <c r="D6" s="84"/>
      <c r="E6" s="85"/>
      <c r="F6" s="80"/>
      <c r="G6" s="443"/>
      <c r="H6" s="444"/>
      <c r="K6" s="21"/>
      <c r="L6" s="21"/>
    </row>
    <row r="7" spans="1:12" s="81" customFormat="1" ht="14.25" customHeight="1">
      <c r="A7" s="45" t="s">
        <v>34</v>
      </c>
      <c r="B7" s="46" t="s">
        <v>955</v>
      </c>
      <c r="C7" s="46"/>
      <c r="D7" s="75">
        <v>1</v>
      </c>
      <c r="E7" s="76" t="s">
        <v>14</v>
      </c>
      <c r="F7" s="77"/>
      <c r="G7" s="445">
        <f>SUM(Ⅰ!G29)</f>
        <v>108759639</v>
      </c>
      <c r="H7" s="446"/>
      <c r="K7" s="21"/>
      <c r="L7" s="21"/>
    </row>
    <row r="8" spans="1:12" s="81" customFormat="1" ht="14.25" customHeight="1">
      <c r="A8" s="306"/>
      <c r="B8" s="192"/>
      <c r="C8" s="192"/>
      <c r="D8" s="291"/>
      <c r="E8" s="206"/>
      <c r="F8" s="216"/>
      <c r="G8" s="447"/>
      <c r="H8" s="448"/>
      <c r="K8" s="21"/>
      <c r="L8" s="21"/>
    </row>
    <row r="9" spans="1:12" s="81" customFormat="1" ht="14.25" customHeight="1">
      <c r="A9" s="45"/>
      <c r="B9" s="46"/>
      <c r="C9" s="46"/>
      <c r="D9" s="75"/>
      <c r="E9" s="76"/>
      <c r="F9" s="77"/>
      <c r="G9" s="445"/>
      <c r="H9" s="446"/>
      <c r="K9" s="260">
        <f>SUM(G7)</f>
        <v>108759639</v>
      </c>
      <c r="L9" s="21">
        <v>0.71</v>
      </c>
    </row>
    <row r="10" spans="1:12" s="81" customFormat="1" ht="14.25" customHeight="1">
      <c r="A10" s="191"/>
      <c r="B10" s="192"/>
      <c r="C10" s="192"/>
      <c r="D10" s="291"/>
      <c r="E10" s="206"/>
      <c r="F10" s="216"/>
      <c r="G10" s="447"/>
      <c r="H10" s="448"/>
      <c r="K10" s="21"/>
      <c r="L10" s="21"/>
    </row>
    <row r="11" spans="1:12" s="81" customFormat="1" ht="14.25" customHeight="1">
      <c r="A11" s="45"/>
      <c r="B11" s="93"/>
      <c r="C11" s="46"/>
      <c r="D11" s="75"/>
      <c r="E11" s="76"/>
      <c r="F11" s="77"/>
      <c r="G11" s="445"/>
      <c r="H11" s="446"/>
      <c r="K11" s="260">
        <f>SUM(K9/L9*L11)</f>
        <v>18381911</v>
      </c>
      <c r="L11" s="21">
        <v>0.12</v>
      </c>
    </row>
    <row r="12" spans="1:12" s="81" customFormat="1" ht="14.25" customHeight="1">
      <c r="A12" s="99"/>
      <c r="B12" s="436"/>
      <c r="C12" s="133"/>
      <c r="D12" s="291"/>
      <c r="E12" s="206"/>
      <c r="F12" s="134"/>
      <c r="G12" s="447"/>
      <c r="H12" s="442"/>
      <c r="K12" s="21"/>
      <c r="L12" s="21"/>
    </row>
    <row r="13" spans="1:12" s="81" customFormat="1" ht="14.25" customHeight="1">
      <c r="A13" s="99"/>
      <c r="B13" s="436"/>
      <c r="C13" s="133"/>
      <c r="D13" s="75"/>
      <c r="E13" s="76"/>
      <c r="F13" s="134"/>
      <c r="G13" s="445"/>
      <c r="H13" s="442"/>
      <c r="K13" s="260">
        <f>SUM(K9/L9*L13)</f>
        <v>26041040</v>
      </c>
      <c r="L13" s="21">
        <v>0.17</v>
      </c>
    </row>
    <row r="14" spans="1:12" s="21" customFormat="1" ht="14.25" customHeight="1">
      <c r="A14" s="51"/>
      <c r="B14" s="79"/>
      <c r="C14" s="79"/>
      <c r="D14" s="84"/>
      <c r="E14" s="85"/>
      <c r="F14" s="80"/>
      <c r="G14" s="443"/>
      <c r="H14" s="444"/>
    </row>
    <row r="15" spans="1:12" s="21" customFormat="1" ht="14.25" customHeight="1">
      <c r="A15" s="45"/>
      <c r="B15" s="86" t="s">
        <v>57</v>
      </c>
      <c r="C15" s="46"/>
      <c r="D15" s="75"/>
      <c r="E15" s="76"/>
      <c r="F15" s="87"/>
      <c r="G15" s="445">
        <f>SUM(G7,G9,G11,G13)</f>
        <v>108759639</v>
      </c>
      <c r="H15" s="446"/>
      <c r="J15" s="22"/>
      <c r="L15" s="22"/>
    </row>
    <row r="16" spans="1:12" s="21" customFormat="1" ht="14.25" customHeight="1">
      <c r="A16" s="191"/>
      <c r="B16" s="295"/>
      <c r="C16" s="192"/>
      <c r="D16" s="291"/>
      <c r="E16" s="206"/>
      <c r="F16" s="284"/>
      <c r="G16" s="447"/>
      <c r="H16" s="448"/>
      <c r="J16" s="22"/>
      <c r="L16" s="22"/>
    </row>
    <row r="17" spans="1:12" s="21" customFormat="1" ht="14.25" customHeight="1">
      <c r="A17" s="45"/>
      <c r="B17" s="86"/>
      <c r="C17" s="46"/>
      <c r="D17" s="75"/>
      <c r="E17" s="76"/>
      <c r="F17" s="87"/>
      <c r="G17" s="445"/>
      <c r="H17" s="446"/>
      <c r="J17" s="22"/>
      <c r="L17" s="22"/>
    </row>
    <row r="18" spans="1:12" s="21" customFormat="1" ht="14.25" customHeight="1">
      <c r="A18" s="99"/>
      <c r="B18" s="133"/>
      <c r="C18" s="133"/>
      <c r="D18" s="153"/>
      <c r="E18" s="154"/>
      <c r="F18" s="134"/>
      <c r="G18" s="441"/>
      <c r="H18" s="442"/>
    </row>
    <row r="19" spans="1:12" s="21" customFormat="1" ht="14.25" customHeight="1">
      <c r="A19" s="155" t="s">
        <v>33</v>
      </c>
      <c r="B19" s="133"/>
      <c r="C19" s="133"/>
      <c r="D19" s="153"/>
      <c r="E19" s="154"/>
      <c r="F19" s="134"/>
      <c r="G19" s="441"/>
      <c r="H19" s="442"/>
    </row>
    <row r="20" spans="1:12" s="21" customFormat="1" ht="14.25" customHeight="1">
      <c r="A20" s="51"/>
      <c r="B20" s="79"/>
      <c r="C20" s="79"/>
      <c r="D20" s="88"/>
      <c r="E20" s="89"/>
      <c r="F20" s="52"/>
      <c r="G20" s="443"/>
      <c r="H20" s="444"/>
    </row>
    <row r="21" spans="1:12" s="21" customFormat="1" ht="14.25" customHeight="1">
      <c r="A21" s="45" t="s">
        <v>34</v>
      </c>
      <c r="B21" s="46" t="s">
        <v>37</v>
      </c>
      <c r="C21" s="46"/>
      <c r="D21" s="75">
        <v>1</v>
      </c>
      <c r="E21" s="76" t="s">
        <v>15</v>
      </c>
      <c r="F21" s="77"/>
      <c r="G21" s="445" t="e">
        <f>SUM(共通費!G27)</f>
        <v>#REF!</v>
      </c>
      <c r="H21" s="446"/>
    </row>
    <row r="22" spans="1:12" s="21" customFormat="1" ht="14.25" customHeight="1">
      <c r="A22" s="51"/>
      <c r="B22" s="79"/>
      <c r="C22" s="79"/>
      <c r="D22" s="88"/>
      <c r="E22" s="89"/>
      <c r="F22" s="80"/>
      <c r="G22" s="443"/>
      <c r="H22" s="449" t="s">
        <v>79</v>
      </c>
    </row>
    <row r="23" spans="1:12" s="21" customFormat="1" ht="14.25" customHeight="1">
      <c r="A23" s="45" t="s">
        <v>35</v>
      </c>
      <c r="B23" s="4" t="s">
        <v>17</v>
      </c>
      <c r="C23" s="46"/>
      <c r="D23" s="75">
        <v>1</v>
      </c>
      <c r="E23" s="76" t="s">
        <v>5</v>
      </c>
      <c r="F23" s="77"/>
      <c r="G23" s="445" t="e">
        <f>SUM(#REF!)</f>
        <v>#REF!</v>
      </c>
      <c r="H23" s="450"/>
    </row>
    <row r="24" spans="1:12" ht="14.25" customHeight="1">
      <c r="A24" s="51"/>
      <c r="B24" s="79"/>
      <c r="C24" s="79"/>
      <c r="D24" s="88"/>
      <c r="E24" s="89"/>
      <c r="F24" s="80"/>
      <c r="G24" s="443"/>
      <c r="H24" s="449" t="s">
        <v>80</v>
      </c>
    </row>
    <row r="25" spans="1:12" ht="14.25" customHeight="1">
      <c r="A25" s="45" t="s">
        <v>36</v>
      </c>
      <c r="B25" s="46" t="s">
        <v>38</v>
      </c>
      <c r="C25" s="46"/>
      <c r="D25" s="75">
        <v>1</v>
      </c>
      <c r="E25" s="76" t="s">
        <v>5</v>
      </c>
      <c r="F25" s="77"/>
      <c r="G25" s="445" t="e">
        <f>SUM(#REF!)</f>
        <v>#REF!</v>
      </c>
      <c r="H25" s="450"/>
    </row>
    <row r="26" spans="1:12" ht="14.25" customHeight="1">
      <c r="A26" s="51"/>
      <c r="B26" s="79"/>
      <c r="C26" s="79"/>
      <c r="D26" s="84"/>
      <c r="E26" s="85"/>
      <c r="F26" s="80"/>
      <c r="G26" s="443"/>
      <c r="H26" s="444"/>
    </row>
    <row r="27" spans="1:12" ht="14.25" customHeight="1">
      <c r="A27" s="45"/>
      <c r="B27" s="86" t="s">
        <v>57</v>
      </c>
      <c r="C27" s="46"/>
      <c r="D27" s="75"/>
      <c r="E27" s="76"/>
      <c r="F27" s="77"/>
      <c r="G27" s="445" t="e">
        <f>SUM(G21,G23,G25)</f>
        <v>#REF!</v>
      </c>
      <c r="H27" s="446"/>
    </row>
    <row r="28" spans="1:12" ht="14.25" customHeight="1">
      <c r="A28" s="99"/>
      <c r="B28" s="172"/>
      <c r="C28" s="133"/>
      <c r="D28" s="153"/>
      <c r="E28" s="154"/>
      <c r="F28" s="134"/>
      <c r="G28" s="441"/>
      <c r="H28" s="442"/>
    </row>
    <row r="29" spans="1:12" ht="14.25" customHeight="1">
      <c r="A29" s="99"/>
      <c r="B29" s="172"/>
      <c r="C29" s="133"/>
      <c r="D29" s="153"/>
      <c r="E29" s="154"/>
      <c r="F29" s="134"/>
      <c r="G29" s="441"/>
      <c r="H29" s="442"/>
    </row>
    <row r="30" spans="1:12" ht="14.25" customHeight="1">
      <c r="A30" s="51"/>
      <c r="B30" s="79"/>
      <c r="C30" s="79"/>
      <c r="D30" s="84"/>
      <c r="E30" s="85"/>
      <c r="F30" s="80"/>
      <c r="G30" s="443"/>
      <c r="H30" s="444"/>
    </row>
    <row r="31" spans="1:12" ht="14.25" customHeight="1">
      <c r="A31" s="45"/>
      <c r="B31" s="45" t="s">
        <v>55</v>
      </c>
      <c r="C31" s="46"/>
      <c r="D31" s="75">
        <v>1</v>
      </c>
      <c r="E31" s="76" t="s">
        <v>5</v>
      </c>
      <c r="F31" s="77"/>
      <c r="G31" s="445" t="e">
        <f>SUM(G15+G27)</f>
        <v>#REF!</v>
      </c>
      <c r="H31" s="446"/>
    </row>
    <row r="32" spans="1:12" ht="14.25" customHeight="1">
      <c r="A32" s="191"/>
      <c r="B32" s="191"/>
      <c r="C32" s="192"/>
      <c r="D32" s="291"/>
      <c r="E32" s="206"/>
      <c r="F32" s="216"/>
      <c r="G32" s="447"/>
      <c r="H32" s="448"/>
    </row>
    <row r="33" spans="1:8" ht="14.25" customHeight="1">
      <c r="A33" s="45"/>
      <c r="B33" s="45"/>
      <c r="C33" s="46"/>
      <c r="D33" s="75"/>
      <c r="E33" s="76"/>
      <c r="F33" s="77"/>
      <c r="G33" s="445"/>
      <c r="H33" s="446"/>
    </row>
    <row r="34" spans="1:8" ht="14.25" customHeight="1">
      <c r="A34" s="51"/>
      <c r="B34" s="79"/>
      <c r="C34" s="79"/>
      <c r="D34" s="84"/>
      <c r="E34" s="85"/>
      <c r="F34" s="80"/>
      <c r="G34" s="443"/>
      <c r="H34" s="444"/>
    </row>
    <row r="35" spans="1:8" ht="14.25" customHeight="1">
      <c r="A35" s="45"/>
      <c r="B35" s="45" t="s">
        <v>136</v>
      </c>
      <c r="C35" s="46"/>
      <c r="D35" s="75">
        <v>1</v>
      </c>
      <c r="E35" s="76" t="s">
        <v>15</v>
      </c>
      <c r="F35" s="77">
        <f>F27+F31</f>
        <v>0</v>
      </c>
      <c r="G35" s="445" t="e">
        <f>G31*10%</f>
        <v>#REF!</v>
      </c>
      <c r="H35" s="446"/>
    </row>
    <row r="36" spans="1:8" ht="14.25" customHeight="1">
      <c r="A36" s="99"/>
      <c r="B36" s="155"/>
      <c r="C36" s="133"/>
      <c r="D36" s="153"/>
      <c r="E36" s="154"/>
      <c r="F36" s="134"/>
      <c r="G36" s="441"/>
      <c r="H36" s="442"/>
    </row>
    <row r="37" spans="1:8" ht="14.25" customHeight="1">
      <c r="A37" s="99"/>
      <c r="B37" s="155"/>
      <c r="C37" s="133"/>
      <c r="D37" s="153"/>
      <c r="E37" s="154"/>
      <c r="F37" s="134"/>
      <c r="G37" s="441"/>
      <c r="H37" s="442"/>
    </row>
    <row r="38" spans="1:8" ht="14.25" customHeight="1">
      <c r="A38" s="51"/>
      <c r="B38" s="79"/>
      <c r="C38" s="79"/>
      <c r="D38" s="88"/>
      <c r="E38" s="89"/>
      <c r="F38" s="52"/>
      <c r="G38" s="443"/>
      <c r="H38" s="444"/>
    </row>
    <row r="39" spans="1:8" ht="14.25" customHeight="1">
      <c r="A39" s="45"/>
      <c r="B39" s="86" t="s">
        <v>56</v>
      </c>
      <c r="C39" s="46"/>
      <c r="D39" s="75">
        <v>1</v>
      </c>
      <c r="E39" s="76" t="s">
        <v>14</v>
      </c>
      <c r="F39" s="49"/>
      <c r="G39" s="445" t="e">
        <f>SUM(G31,G35)</f>
        <v>#REF!</v>
      </c>
      <c r="H39" s="446"/>
    </row>
    <row r="40" spans="1:8" ht="14.25" customHeight="1">
      <c r="A40" s="191"/>
      <c r="B40" s="191"/>
      <c r="C40" s="192"/>
      <c r="D40" s="291"/>
      <c r="E40" s="206"/>
      <c r="F40" s="216"/>
      <c r="G40" s="237"/>
      <c r="H40" s="192"/>
    </row>
    <row r="41" spans="1:8" ht="14.25" customHeight="1">
      <c r="A41" s="45"/>
      <c r="B41" s="45"/>
      <c r="C41" s="46"/>
      <c r="D41" s="75"/>
      <c r="E41" s="76"/>
      <c r="F41" s="77"/>
      <c r="G41" s="226"/>
      <c r="H41" s="46"/>
    </row>
    <row r="42" spans="1:8" ht="14.25" customHeight="1">
      <c r="A42" s="191"/>
      <c r="B42" s="191"/>
      <c r="C42" s="192"/>
      <c r="D42" s="291"/>
      <c r="E42" s="206"/>
      <c r="F42" s="216"/>
      <c r="G42" s="237"/>
      <c r="H42" s="192"/>
    </row>
    <row r="43" spans="1:8" ht="14.25" customHeight="1">
      <c r="A43" s="45"/>
      <c r="B43" s="45"/>
      <c r="C43" s="46"/>
      <c r="D43" s="75"/>
      <c r="E43" s="76"/>
      <c r="F43" s="77"/>
      <c r="G43" s="226"/>
      <c r="H43" s="46"/>
    </row>
    <row r="44" spans="1:8" ht="14.25" customHeight="1">
      <c r="A44" s="191"/>
      <c r="B44" s="191"/>
      <c r="C44" s="192"/>
      <c r="D44" s="291"/>
      <c r="E44" s="206"/>
      <c r="F44" s="216"/>
      <c r="G44" s="237"/>
      <c r="H44" s="192"/>
    </row>
    <row r="45" spans="1:8" ht="14.25" customHeight="1">
      <c r="A45" s="45"/>
      <c r="B45" s="45"/>
      <c r="C45" s="46"/>
      <c r="D45" s="75"/>
      <c r="E45" s="76"/>
      <c r="F45" s="77"/>
      <c r="G45" s="226"/>
      <c r="H45" s="46"/>
    </row>
    <row r="46" spans="1:8" ht="14.25" customHeight="1">
      <c r="A46" s="191"/>
      <c r="B46" s="191"/>
      <c r="C46" s="192"/>
      <c r="D46" s="291"/>
      <c r="E46" s="206"/>
      <c r="F46" s="216"/>
      <c r="G46" s="237"/>
      <c r="H46" s="192"/>
    </row>
    <row r="47" spans="1:8" ht="14.25" customHeight="1">
      <c r="A47" s="45"/>
      <c r="B47" s="45"/>
      <c r="C47" s="46"/>
      <c r="D47" s="75"/>
      <c r="E47" s="76"/>
      <c r="F47" s="77"/>
      <c r="G47" s="226"/>
      <c r="H47" s="46"/>
    </row>
    <row r="48" spans="1:8" ht="14.25" customHeight="1">
      <c r="A48" s="191"/>
      <c r="B48" s="191"/>
      <c r="C48" s="192"/>
      <c r="D48" s="291"/>
      <c r="E48" s="206"/>
      <c r="F48" s="216"/>
      <c r="G48" s="237"/>
      <c r="H48" s="192"/>
    </row>
    <row r="49" spans="1:8" ht="14.25" customHeight="1">
      <c r="A49" s="45"/>
      <c r="B49" s="45"/>
      <c r="C49" s="46"/>
      <c r="D49" s="75"/>
      <c r="E49" s="76"/>
      <c r="F49" s="77"/>
      <c r="G49" s="226"/>
      <c r="H49" s="46"/>
    </row>
    <row r="50" spans="1:8" ht="14.25" customHeight="1">
      <c r="A50" s="191"/>
      <c r="B50" s="191"/>
      <c r="C50" s="192"/>
      <c r="D50" s="291"/>
      <c r="E50" s="206"/>
      <c r="F50" s="216"/>
      <c r="G50" s="237"/>
      <c r="H50" s="192"/>
    </row>
    <row r="51" spans="1:8" ht="14.25" customHeight="1">
      <c r="A51" s="45"/>
      <c r="B51" s="45"/>
      <c r="C51" s="46"/>
      <c r="D51" s="75"/>
      <c r="E51" s="76"/>
      <c r="F51" s="77"/>
      <c r="G51" s="226"/>
      <c r="H51" s="46"/>
    </row>
    <row r="52" spans="1:8" ht="14.25" customHeight="1">
      <c r="A52" s="191"/>
      <c r="B52" s="191"/>
      <c r="C52" s="192"/>
      <c r="D52" s="291"/>
      <c r="E52" s="206"/>
      <c r="F52" s="216"/>
      <c r="G52" s="237"/>
      <c r="H52" s="192"/>
    </row>
    <row r="53" spans="1:8" ht="14.25" customHeight="1">
      <c r="A53" s="45"/>
      <c r="B53" s="45"/>
      <c r="C53" s="46"/>
      <c r="D53" s="75"/>
      <c r="E53" s="76"/>
      <c r="F53" s="77"/>
      <c r="G53" s="226"/>
      <c r="H53" s="46"/>
    </row>
    <row r="54" spans="1:8" ht="14.25" customHeight="1">
      <c r="A54" s="191"/>
      <c r="B54" s="191"/>
      <c r="C54" s="192"/>
      <c r="D54" s="291"/>
      <c r="E54" s="206"/>
      <c r="F54" s="216"/>
      <c r="G54" s="237"/>
      <c r="H54" s="192"/>
    </row>
    <row r="55" spans="1:8" ht="14.25" customHeight="1">
      <c r="A55" s="45"/>
      <c r="B55" s="45"/>
      <c r="C55" s="46"/>
      <c r="D55" s="75"/>
      <c r="E55" s="76"/>
      <c r="F55" s="77"/>
      <c r="G55" s="226"/>
      <c r="H55" s="46"/>
    </row>
    <row r="56" spans="1:8" ht="14.25" customHeight="1">
      <c r="A56" s="191"/>
      <c r="B56" s="191"/>
      <c r="C56" s="192"/>
      <c r="D56" s="291"/>
      <c r="E56" s="206"/>
      <c r="F56" s="216"/>
      <c r="G56" s="237"/>
      <c r="H56" s="192"/>
    </row>
    <row r="57" spans="1:8" ht="14.25" customHeight="1">
      <c r="A57" s="45"/>
      <c r="B57" s="45"/>
      <c r="C57" s="46"/>
      <c r="D57" s="75"/>
      <c r="E57" s="76"/>
      <c r="F57" s="77"/>
      <c r="G57" s="226"/>
      <c r="H57" s="46"/>
    </row>
    <row r="58" spans="1:8" ht="14.25" customHeight="1">
      <c r="A58" s="191"/>
      <c r="B58" s="191"/>
      <c r="C58" s="192"/>
      <c r="D58" s="291"/>
      <c r="E58" s="206"/>
      <c r="F58" s="216"/>
      <c r="G58" s="237"/>
      <c r="H58" s="192"/>
    </row>
    <row r="59" spans="1:8" ht="14.25" customHeight="1">
      <c r="A59" s="45"/>
      <c r="B59" s="45"/>
      <c r="C59" s="46"/>
      <c r="D59" s="75"/>
      <c r="E59" s="76"/>
      <c r="F59" s="77"/>
      <c r="G59" s="226"/>
      <c r="H59" s="46"/>
    </row>
    <row r="60" spans="1:8" ht="14.25" customHeight="1">
      <c r="A60" s="191"/>
      <c r="B60" s="191"/>
      <c r="C60" s="192"/>
      <c r="D60" s="291"/>
      <c r="E60" s="206"/>
      <c r="F60" s="216"/>
      <c r="G60" s="237"/>
      <c r="H60" s="192"/>
    </row>
    <row r="61" spans="1:8" ht="14.25" customHeight="1">
      <c r="A61" s="45"/>
      <c r="B61" s="45"/>
      <c r="C61" s="46"/>
      <c r="D61" s="75"/>
      <c r="E61" s="76"/>
      <c r="F61" s="77"/>
      <c r="G61" s="226"/>
      <c r="H61" s="46"/>
    </row>
    <row r="62" spans="1:8" ht="14.25" customHeight="1">
      <c r="A62" s="191"/>
      <c r="B62" s="191"/>
      <c r="C62" s="192"/>
      <c r="D62" s="291"/>
      <c r="E62" s="206"/>
      <c r="F62" s="216"/>
      <c r="G62" s="237"/>
      <c r="H62" s="192"/>
    </row>
    <row r="63" spans="1:8" ht="14.25" customHeight="1">
      <c r="A63" s="45"/>
      <c r="B63" s="45"/>
      <c r="C63" s="46"/>
      <c r="D63" s="75"/>
      <c r="E63" s="76"/>
      <c r="F63" s="77"/>
      <c r="G63" s="226"/>
      <c r="H63" s="46"/>
    </row>
    <row r="64" spans="1:8" ht="14.25" customHeight="1">
      <c r="A64" s="99"/>
      <c r="B64" s="99"/>
      <c r="C64" s="133"/>
      <c r="D64" s="153"/>
      <c r="E64" s="154"/>
      <c r="F64" s="134"/>
      <c r="G64" s="250"/>
      <c r="H64" s="133"/>
    </row>
    <row r="65" spans="1:8" ht="14.25" customHeight="1">
      <c r="A65" s="99"/>
      <c r="B65" s="99"/>
      <c r="C65" s="133"/>
      <c r="D65" s="153"/>
      <c r="E65" s="154"/>
      <c r="F65" s="134"/>
      <c r="G65" s="250"/>
      <c r="H65" s="133"/>
    </row>
    <row r="66" spans="1:8" ht="14.25" customHeight="1">
      <c r="A66" s="191"/>
      <c r="B66" s="191"/>
      <c r="C66" s="192"/>
      <c r="D66" s="291"/>
      <c r="E66" s="206"/>
      <c r="F66" s="216"/>
      <c r="G66" s="237"/>
      <c r="H66" s="192"/>
    </row>
    <row r="67" spans="1:8" ht="14.25" customHeight="1">
      <c r="A67" s="45"/>
      <c r="B67" s="45"/>
      <c r="C67" s="46"/>
      <c r="D67" s="75"/>
      <c r="E67" s="76"/>
      <c r="F67" s="77"/>
      <c r="G67" s="226"/>
      <c r="H67" s="46"/>
    </row>
    <row r="68" spans="1:8" ht="14.25" customHeight="1">
      <c r="A68" s="191"/>
      <c r="B68" s="191"/>
      <c r="C68" s="192"/>
      <c r="D68" s="291"/>
      <c r="E68" s="206"/>
      <c r="F68" s="216"/>
      <c r="G68" s="237"/>
      <c r="H68" s="192"/>
    </row>
    <row r="69" spans="1:8" ht="14.25" customHeight="1">
      <c r="A69" s="45"/>
      <c r="B69" s="45"/>
      <c r="C69" s="46"/>
      <c r="D69" s="75"/>
      <c r="E69" s="76"/>
      <c r="F69" s="77"/>
      <c r="G69" s="226"/>
      <c r="H69" s="46"/>
    </row>
  </sheetData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useFirstPageNumber="1" r:id="rId1"/>
  <headerFooter alignWithMargins="0">
    <oddFooter>&amp;R№&amp;P</oddFooter>
  </headerFooter>
  <rowBreaks count="1" manualBreakCount="1">
    <brk id="3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45"/>
  </sheetPr>
  <dimension ref="A1:P137"/>
  <sheetViews>
    <sheetView showZeros="0" topLeftCell="A31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233" customWidth="1"/>
    <col min="8" max="8" width="23.875" style="21" customWidth="1"/>
    <col min="9" max="9" width="7.25" style="28" customWidth="1"/>
    <col min="10" max="10" width="13.875" style="28" bestFit="1" customWidth="1"/>
    <col min="11" max="11" width="16.375" style="28" customWidth="1"/>
    <col min="12" max="16384" width="9" style="28"/>
  </cols>
  <sheetData>
    <row r="1" spans="1:16" s="41" customFormat="1" ht="28.5" customHeight="1">
      <c r="A1" s="70" t="s">
        <v>6</v>
      </c>
      <c r="B1" s="70" t="s">
        <v>7</v>
      </c>
      <c r="C1" s="70" t="s">
        <v>8</v>
      </c>
      <c r="D1" s="71" t="s">
        <v>9</v>
      </c>
      <c r="E1" s="70" t="s">
        <v>10</v>
      </c>
      <c r="F1" s="72" t="s">
        <v>11</v>
      </c>
      <c r="G1" s="230" t="s">
        <v>12</v>
      </c>
      <c r="H1" s="70" t="s">
        <v>13</v>
      </c>
      <c r="I1" s="21"/>
      <c r="J1" s="69"/>
      <c r="K1" s="21"/>
      <c r="L1" s="39"/>
      <c r="M1" s="21"/>
      <c r="N1" s="39"/>
      <c r="O1" s="21"/>
      <c r="P1" s="40"/>
    </row>
    <row r="2" spans="1:16" s="41" customFormat="1" ht="14.25" customHeight="1">
      <c r="A2" s="51"/>
      <c r="B2" s="79"/>
      <c r="C2" s="79"/>
      <c r="D2" s="88"/>
      <c r="E2" s="89"/>
      <c r="F2" s="52"/>
      <c r="G2" s="255"/>
      <c r="H2" s="79"/>
      <c r="I2" s="643"/>
      <c r="J2" s="69"/>
      <c r="K2" s="21"/>
      <c r="L2" s="39"/>
      <c r="M2" s="21"/>
      <c r="N2" s="39"/>
      <c r="O2" s="21"/>
      <c r="P2" s="40"/>
    </row>
    <row r="3" spans="1:16" s="41" customFormat="1" ht="14.25" customHeight="1">
      <c r="A3" s="131" t="s">
        <v>32</v>
      </c>
      <c r="B3" s="46"/>
      <c r="C3" s="46"/>
      <c r="D3" s="47"/>
      <c r="E3" s="48"/>
      <c r="F3" s="49"/>
      <c r="G3" s="256"/>
      <c r="H3" s="46"/>
      <c r="I3" s="21"/>
      <c r="J3" s="69"/>
      <c r="K3" s="21"/>
      <c r="L3" s="39"/>
      <c r="M3" s="21"/>
      <c r="N3" s="39"/>
      <c r="O3" s="21"/>
      <c r="P3" s="40"/>
    </row>
    <row r="4" spans="1:16" s="41" customFormat="1" ht="14.25" customHeight="1">
      <c r="A4" s="156"/>
      <c r="B4" s="156"/>
      <c r="C4" s="156"/>
      <c r="D4" s="157"/>
      <c r="E4" s="156"/>
      <c r="F4" s="158"/>
      <c r="G4" s="451"/>
      <c r="H4" s="156"/>
      <c r="I4" s="21"/>
      <c r="J4" s="69"/>
      <c r="K4" s="21"/>
      <c r="L4" s="39"/>
      <c r="M4" s="21"/>
      <c r="N4" s="39"/>
      <c r="O4" s="21"/>
      <c r="P4" s="40"/>
    </row>
    <row r="5" spans="1:16" s="21" customFormat="1" ht="14.25" customHeight="1">
      <c r="A5" s="45" t="str">
        <f>鑑!A7</f>
        <v>Ⅰ</v>
      </c>
      <c r="B5" s="46" t="str">
        <f>鑑!B7</f>
        <v>建築工事</v>
      </c>
      <c r="C5" s="46"/>
      <c r="D5" s="47"/>
      <c r="E5" s="48"/>
      <c r="F5" s="49"/>
      <c r="G5" s="452"/>
      <c r="H5" s="46"/>
      <c r="J5" s="69"/>
      <c r="L5" s="39"/>
      <c r="N5" s="39"/>
      <c r="P5" s="40"/>
    </row>
    <row r="6" spans="1:16" s="21" customFormat="1" ht="14.25" customHeight="1">
      <c r="A6" s="51"/>
      <c r="B6" s="79"/>
      <c r="C6" s="79"/>
      <c r="D6" s="88"/>
      <c r="E6" s="89"/>
      <c r="F6" s="52"/>
      <c r="G6" s="453"/>
      <c r="H6" s="79"/>
      <c r="J6" s="69"/>
      <c r="L6" s="39"/>
      <c r="N6" s="39"/>
      <c r="P6" s="40"/>
    </row>
    <row r="7" spans="1:16" s="21" customFormat="1" ht="14.25" customHeight="1">
      <c r="A7" s="45" t="s">
        <v>39</v>
      </c>
      <c r="B7" s="46" t="s">
        <v>50</v>
      </c>
      <c r="C7" s="46"/>
      <c r="D7" s="47">
        <v>1</v>
      </c>
      <c r="E7" s="48" t="s">
        <v>14</v>
      </c>
      <c r="F7" s="49"/>
      <c r="G7" s="452">
        <f>SUM(G41)</f>
        <v>3281390</v>
      </c>
      <c r="H7" s="46"/>
      <c r="J7" s="69"/>
      <c r="L7" s="39"/>
      <c r="N7" s="39"/>
      <c r="P7" s="40"/>
    </row>
    <row r="8" spans="1:16" s="21" customFormat="1" ht="14.25" customHeight="1">
      <c r="A8" s="51"/>
      <c r="B8" s="79"/>
      <c r="C8" s="79"/>
      <c r="D8" s="88"/>
      <c r="E8" s="89"/>
      <c r="F8" s="52"/>
      <c r="G8" s="453"/>
      <c r="H8" s="79"/>
      <c r="J8" s="69"/>
      <c r="L8" s="39"/>
      <c r="N8" s="39"/>
      <c r="P8" s="40"/>
    </row>
    <row r="9" spans="1:16" s="21" customFormat="1" ht="14.25" customHeight="1">
      <c r="A9" s="45" t="s">
        <v>40</v>
      </c>
      <c r="B9" s="46" t="s">
        <v>186</v>
      </c>
      <c r="C9" s="46"/>
      <c r="D9" s="47">
        <v>1</v>
      </c>
      <c r="E9" s="48" t="s">
        <v>14</v>
      </c>
      <c r="F9" s="49"/>
      <c r="G9" s="452">
        <f>SUM(G47)</f>
        <v>12116287</v>
      </c>
      <c r="H9" s="46"/>
      <c r="I9" s="39"/>
      <c r="J9" s="28"/>
      <c r="K9" s="39"/>
      <c r="M9" s="54"/>
      <c r="N9" s="54"/>
      <c r="P9" s="40"/>
    </row>
    <row r="10" spans="1:16" s="21" customFormat="1" ht="14.25" customHeight="1">
      <c r="A10" s="51"/>
      <c r="B10" s="79"/>
      <c r="C10" s="79"/>
      <c r="D10" s="88"/>
      <c r="E10" s="89"/>
      <c r="F10" s="52"/>
      <c r="G10" s="453"/>
      <c r="H10" s="79"/>
      <c r="I10" s="39"/>
      <c r="J10" s="28"/>
      <c r="K10" s="39"/>
      <c r="M10" s="54"/>
      <c r="N10" s="54"/>
      <c r="P10" s="40"/>
    </row>
    <row r="11" spans="1:16" s="21" customFormat="1" ht="14.25" customHeight="1">
      <c r="A11" s="45" t="s">
        <v>41</v>
      </c>
      <c r="B11" s="46" t="s">
        <v>187</v>
      </c>
      <c r="C11" s="46"/>
      <c r="D11" s="47">
        <v>1</v>
      </c>
      <c r="E11" s="48" t="s">
        <v>14</v>
      </c>
      <c r="F11" s="49"/>
      <c r="G11" s="452">
        <f>SUM(G57)</f>
        <v>22394131</v>
      </c>
      <c r="H11" s="46"/>
      <c r="J11" s="69"/>
      <c r="L11" s="39"/>
      <c r="N11" s="39"/>
      <c r="P11" s="40"/>
    </row>
    <row r="12" spans="1:16" s="21" customFormat="1" ht="14.25" customHeight="1">
      <c r="A12" s="51"/>
      <c r="B12" s="79"/>
      <c r="C12" s="79"/>
      <c r="D12" s="88"/>
      <c r="E12" s="89"/>
      <c r="F12" s="52"/>
      <c r="G12" s="453"/>
      <c r="H12" s="79"/>
      <c r="J12" s="69"/>
      <c r="L12" s="39"/>
      <c r="N12" s="39"/>
      <c r="P12" s="40"/>
    </row>
    <row r="13" spans="1:16" s="21" customFormat="1" ht="14.25" customHeight="1">
      <c r="A13" s="45" t="s">
        <v>42</v>
      </c>
      <c r="B13" s="46" t="s">
        <v>28</v>
      </c>
      <c r="C13" s="46"/>
      <c r="D13" s="47">
        <v>1</v>
      </c>
      <c r="E13" s="48" t="s">
        <v>14</v>
      </c>
      <c r="F13" s="49"/>
      <c r="G13" s="452">
        <f>SUM(G63)</f>
        <v>20280812</v>
      </c>
      <c r="H13" s="46"/>
      <c r="J13" s="69"/>
      <c r="L13" s="39"/>
      <c r="N13" s="39"/>
      <c r="P13" s="40"/>
    </row>
    <row r="14" spans="1:16" s="21" customFormat="1" ht="14.25" customHeight="1">
      <c r="A14" s="51"/>
      <c r="B14" s="79"/>
      <c r="C14" s="79"/>
      <c r="D14" s="88"/>
      <c r="E14" s="89"/>
      <c r="F14" s="52"/>
      <c r="G14" s="453"/>
      <c r="H14" s="79"/>
      <c r="J14" s="69"/>
      <c r="L14" s="39"/>
      <c r="N14" s="39"/>
      <c r="P14" s="40"/>
    </row>
    <row r="15" spans="1:16" s="21" customFormat="1" ht="14.25" customHeight="1">
      <c r="A15" s="45" t="s">
        <v>43</v>
      </c>
      <c r="B15" s="46" t="s">
        <v>29</v>
      </c>
      <c r="C15" s="46"/>
      <c r="D15" s="47">
        <v>1</v>
      </c>
      <c r="E15" s="48" t="s">
        <v>14</v>
      </c>
      <c r="F15" s="49"/>
      <c r="G15" s="452">
        <f>SUM(G71)</f>
        <v>1288714</v>
      </c>
      <c r="H15" s="46"/>
      <c r="J15" s="69"/>
      <c r="L15" s="39"/>
      <c r="N15" s="39"/>
      <c r="P15" s="40"/>
    </row>
    <row r="16" spans="1:16" s="21" customFormat="1" ht="14.25" customHeight="1">
      <c r="A16" s="51"/>
      <c r="B16" s="79"/>
      <c r="C16" s="79"/>
      <c r="D16" s="88"/>
      <c r="E16" s="89"/>
      <c r="F16" s="52"/>
      <c r="G16" s="453"/>
      <c r="H16" s="79"/>
      <c r="J16" s="69"/>
      <c r="L16" s="39"/>
      <c r="N16" s="39"/>
      <c r="P16" s="40"/>
    </row>
    <row r="17" spans="1:16" s="21" customFormat="1" ht="14.25" customHeight="1">
      <c r="A17" s="45" t="s">
        <v>44</v>
      </c>
      <c r="B17" s="46" t="s">
        <v>290</v>
      </c>
      <c r="C17" s="46"/>
      <c r="D17" s="47">
        <v>1</v>
      </c>
      <c r="E17" s="48" t="s">
        <v>14</v>
      </c>
      <c r="F17" s="49"/>
      <c r="G17" s="452">
        <f>SUM(G77)</f>
        <v>1926118</v>
      </c>
      <c r="H17" s="46"/>
      <c r="J17" s="69"/>
      <c r="L17" s="39"/>
      <c r="N17" s="39"/>
      <c r="P17" s="40"/>
    </row>
    <row r="18" spans="1:16" s="21" customFormat="1" ht="14.25" customHeight="1">
      <c r="A18" s="51"/>
      <c r="B18" s="79"/>
      <c r="C18" s="79"/>
      <c r="D18" s="88"/>
      <c r="E18" s="89"/>
      <c r="F18" s="52"/>
      <c r="G18" s="453"/>
      <c r="H18" s="79"/>
      <c r="J18" s="69"/>
      <c r="L18" s="39"/>
      <c r="N18" s="39"/>
      <c r="P18" s="40"/>
    </row>
    <row r="19" spans="1:16" s="21" customFormat="1" ht="14.25" customHeight="1">
      <c r="A19" s="45" t="s">
        <v>45</v>
      </c>
      <c r="B19" s="46" t="s">
        <v>51</v>
      </c>
      <c r="C19" s="46"/>
      <c r="D19" s="47">
        <v>1</v>
      </c>
      <c r="E19" s="48" t="s">
        <v>14</v>
      </c>
      <c r="F19" s="49"/>
      <c r="G19" s="452">
        <f>SUM(G91)</f>
        <v>21951398</v>
      </c>
      <c r="H19" s="46"/>
      <c r="J19" s="69"/>
      <c r="L19" s="39"/>
      <c r="N19" s="39"/>
      <c r="P19" s="40"/>
    </row>
    <row r="20" spans="1:16" s="21" customFormat="1" ht="14.25" customHeight="1">
      <c r="A20" s="51"/>
      <c r="B20" s="79"/>
      <c r="C20" s="133"/>
      <c r="D20" s="207"/>
      <c r="E20" s="208"/>
      <c r="F20" s="100"/>
      <c r="G20" s="454"/>
      <c r="H20" s="133"/>
      <c r="J20" s="69"/>
      <c r="L20" s="39"/>
      <c r="N20" s="39"/>
      <c r="P20" s="40"/>
    </row>
    <row r="21" spans="1:16" s="21" customFormat="1" ht="14.25" customHeight="1">
      <c r="A21" s="45" t="s">
        <v>46</v>
      </c>
      <c r="B21" s="46" t="s">
        <v>52</v>
      </c>
      <c r="C21" s="133"/>
      <c r="D21" s="47">
        <v>1</v>
      </c>
      <c r="E21" s="48" t="s">
        <v>14</v>
      </c>
      <c r="F21" s="100"/>
      <c r="G21" s="454">
        <f>SUM(G99)</f>
        <v>934632</v>
      </c>
      <c r="H21" s="133"/>
      <c r="J21" s="69"/>
      <c r="L21" s="39"/>
      <c r="N21" s="39"/>
      <c r="P21" s="40"/>
    </row>
    <row r="22" spans="1:16" s="21" customFormat="1" ht="14.25" customHeight="1">
      <c r="A22" s="51"/>
      <c r="B22" s="79"/>
      <c r="C22" s="79"/>
      <c r="D22" s="88"/>
      <c r="E22" s="89"/>
      <c r="F22" s="52"/>
      <c r="G22" s="453"/>
      <c r="H22" s="79"/>
      <c r="J22" s="69"/>
      <c r="L22" s="39"/>
      <c r="N22" s="39"/>
      <c r="P22" s="40"/>
    </row>
    <row r="23" spans="1:16" s="21" customFormat="1" ht="14.25" customHeight="1">
      <c r="A23" s="45" t="s">
        <v>47</v>
      </c>
      <c r="B23" s="46" t="s">
        <v>70</v>
      </c>
      <c r="C23" s="46"/>
      <c r="D23" s="47">
        <v>1</v>
      </c>
      <c r="E23" s="48" t="s">
        <v>14</v>
      </c>
      <c r="F23" s="49"/>
      <c r="G23" s="452">
        <f>SUM(G107)</f>
        <v>16192278</v>
      </c>
      <c r="H23" s="46"/>
      <c r="J23" s="69"/>
      <c r="L23" s="39"/>
      <c r="N23" s="39"/>
      <c r="P23" s="40"/>
    </row>
    <row r="24" spans="1:16" s="21" customFormat="1" ht="14.25" customHeight="1">
      <c r="A24" s="51"/>
      <c r="B24" s="79"/>
      <c r="C24" s="79"/>
      <c r="D24" s="88"/>
      <c r="E24" s="89"/>
      <c r="F24" s="52"/>
      <c r="G24" s="453"/>
      <c r="H24" s="79"/>
      <c r="J24" s="69"/>
      <c r="L24" s="39"/>
      <c r="N24" s="39"/>
      <c r="P24" s="40"/>
    </row>
    <row r="25" spans="1:16" s="21" customFormat="1" ht="14.25" customHeight="1">
      <c r="A25" s="45" t="s">
        <v>48</v>
      </c>
      <c r="B25" s="46" t="s">
        <v>71</v>
      </c>
      <c r="C25" s="46"/>
      <c r="D25" s="47">
        <v>1</v>
      </c>
      <c r="E25" s="48" t="s">
        <v>14</v>
      </c>
      <c r="F25" s="49"/>
      <c r="G25" s="452">
        <f>SUM(G115)</f>
        <v>7772879</v>
      </c>
      <c r="H25" s="46"/>
      <c r="J25" s="69"/>
      <c r="L25" s="39"/>
      <c r="N25" s="39"/>
      <c r="P25" s="40"/>
    </row>
    <row r="26" spans="1:16" s="21" customFormat="1" ht="14.25" customHeight="1">
      <c r="A26" s="51"/>
      <c r="B26" s="192"/>
      <c r="C26" s="79"/>
      <c r="D26" s="88"/>
      <c r="E26" s="89"/>
      <c r="F26" s="52"/>
      <c r="G26" s="453"/>
      <c r="H26" s="79"/>
      <c r="J26" s="69"/>
      <c r="L26" s="39"/>
      <c r="N26" s="39"/>
      <c r="P26" s="40"/>
    </row>
    <row r="27" spans="1:16" s="21" customFormat="1" ht="14.25" customHeight="1">
      <c r="A27" s="45" t="s">
        <v>49</v>
      </c>
      <c r="B27" s="4" t="s">
        <v>171</v>
      </c>
      <c r="C27" s="46"/>
      <c r="D27" s="47">
        <v>1</v>
      </c>
      <c r="E27" s="48" t="s">
        <v>14</v>
      </c>
      <c r="F27" s="49"/>
      <c r="G27" s="452">
        <f>SUM(G121)</f>
        <v>621000</v>
      </c>
      <c r="H27" s="46"/>
      <c r="J27" s="69"/>
      <c r="L27" s="39"/>
      <c r="N27" s="39"/>
      <c r="P27" s="40"/>
    </row>
    <row r="28" spans="1:16" s="21" customFormat="1" ht="14.25" customHeight="1">
      <c r="A28" s="51"/>
      <c r="B28" s="192"/>
      <c r="C28" s="79"/>
      <c r="D28" s="88"/>
      <c r="E28" s="89"/>
      <c r="F28" s="52"/>
      <c r="G28" s="453"/>
      <c r="H28" s="79"/>
      <c r="J28" s="69"/>
      <c r="L28" s="39"/>
      <c r="N28" s="39"/>
      <c r="P28" s="40"/>
    </row>
    <row r="29" spans="1:16" s="21" customFormat="1" ht="14.25" customHeight="1">
      <c r="A29" s="45"/>
      <c r="B29" s="45" t="s">
        <v>57</v>
      </c>
      <c r="C29" s="46"/>
      <c r="D29" s="47"/>
      <c r="E29" s="48"/>
      <c r="F29" s="49"/>
      <c r="G29" s="445">
        <f>SUM(G7+G9+G11+G13+G15+G17+G19+G21+G23+G25+G27)</f>
        <v>108759639</v>
      </c>
      <c r="H29" s="46"/>
      <c r="J29" s="69">
        <f>SUM(G6:G27)</f>
        <v>108759639</v>
      </c>
      <c r="L29" s="39"/>
      <c r="N29" s="39"/>
      <c r="P29" s="40"/>
    </row>
    <row r="30" spans="1:16" s="21" customFormat="1" ht="14.25" customHeight="1">
      <c r="A30" s="51"/>
      <c r="B30" s="192"/>
      <c r="C30" s="79"/>
      <c r="D30" s="88"/>
      <c r="E30" s="89"/>
      <c r="F30" s="52"/>
      <c r="G30" s="453"/>
      <c r="H30" s="79"/>
      <c r="J30" s="69"/>
      <c r="L30" s="39"/>
      <c r="N30" s="39"/>
      <c r="P30" s="40"/>
    </row>
    <row r="31" spans="1:16" s="21" customFormat="1" ht="14.25" customHeight="1">
      <c r="A31" s="45"/>
      <c r="B31" s="46"/>
      <c r="C31" s="46"/>
      <c r="D31" s="47"/>
      <c r="E31" s="48"/>
      <c r="F31" s="49"/>
      <c r="G31" s="452"/>
      <c r="H31" s="46"/>
      <c r="J31" s="69"/>
      <c r="L31" s="39"/>
      <c r="N31" s="39"/>
      <c r="P31" s="40"/>
    </row>
    <row r="32" spans="1:16" s="21" customFormat="1" ht="14.25" customHeight="1">
      <c r="A32" s="99"/>
      <c r="B32" s="192"/>
      <c r="C32" s="133"/>
      <c r="D32" s="207"/>
      <c r="E32" s="208"/>
      <c r="F32" s="100"/>
      <c r="G32" s="454"/>
      <c r="H32" s="133"/>
      <c r="J32" s="69"/>
      <c r="L32" s="39"/>
      <c r="N32" s="39"/>
      <c r="P32" s="40"/>
    </row>
    <row r="33" spans="1:16" s="21" customFormat="1" ht="14.25" customHeight="1">
      <c r="A33" s="99"/>
      <c r="B33" s="46"/>
      <c r="C33" s="133"/>
      <c r="D33" s="207"/>
      <c r="E33" s="208"/>
      <c r="F33" s="100"/>
      <c r="G33" s="454"/>
      <c r="H33" s="133"/>
      <c r="J33" s="69"/>
      <c r="L33" s="39"/>
      <c r="N33" s="39"/>
      <c r="P33" s="40"/>
    </row>
    <row r="34" spans="1:16" s="21" customFormat="1" ht="14.25" customHeight="1">
      <c r="A34" s="51"/>
      <c r="B34" s="79"/>
      <c r="C34" s="79"/>
      <c r="D34" s="88"/>
      <c r="E34" s="89"/>
      <c r="F34" s="52"/>
      <c r="G34" s="453"/>
      <c r="H34" s="79"/>
      <c r="J34" s="69"/>
      <c r="L34" s="39"/>
      <c r="N34" s="39"/>
      <c r="P34" s="40"/>
    </row>
    <row r="35" spans="1:16" s="21" customFormat="1" ht="14.25" customHeight="1">
      <c r="A35" s="45"/>
      <c r="B35" s="46"/>
      <c r="C35" s="46"/>
      <c r="D35" s="47"/>
      <c r="E35" s="48"/>
      <c r="F35" s="49"/>
      <c r="G35" s="452"/>
      <c r="H35" s="46"/>
      <c r="J35" s="69"/>
      <c r="L35" s="39"/>
      <c r="N35" s="39"/>
      <c r="P35" s="40"/>
    </row>
    <row r="36" spans="1:16" s="21" customFormat="1" ht="14.25" customHeight="1">
      <c r="A36" s="195"/>
      <c r="B36" s="195"/>
      <c r="C36" s="192"/>
      <c r="D36" s="193"/>
      <c r="E36" s="194"/>
      <c r="F36" s="186"/>
      <c r="G36" s="455"/>
      <c r="H36" s="192"/>
      <c r="J36" s="69"/>
      <c r="L36" s="39"/>
      <c r="N36" s="39"/>
      <c r="P36" s="40"/>
    </row>
    <row r="37" spans="1:16" s="21" customFormat="1" ht="14.25" customHeight="1">
      <c r="A37" s="45" t="s">
        <v>34</v>
      </c>
      <c r="B37" s="46" t="str">
        <f>B5</f>
        <v>建築工事</v>
      </c>
      <c r="C37" s="46"/>
      <c r="D37" s="47"/>
      <c r="E37" s="48"/>
      <c r="F37" s="49"/>
      <c r="G37" s="452"/>
      <c r="H37" s="46"/>
      <c r="J37" s="69"/>
      <c r="L37" s="39"/>
      <c r="N37" s="39"/>
      <c r="P37" s="40"/>
    </row>
    <row r="38" spans="1:16" s="21" customFormat="1" ht="14.25" customHeight="1">
      <c r="A38" s="51"/>
      <c r="B38" s="79"/>
      <c r="C38" s="192"/>
      <c r="D38" s="88"/>
      <c r="E38" s="89"/>
      <c r="F38" s="186"/>
      <c r="G38" s="455"/>
      <c r="H38" s="192"/>
      <c r="J38" s="69"/>
      <c r="L38" s="39"/>
      <c r="N38" s="39"/>
      <c r="P38" s="40"/>
    </row>
    <row r="39" spans="1:16" s="21" customFormat="1" ht="14.25" customHeight="1">
      <c r="A39" s="45" t="s">
        <v>39</v>
      </c>
      <c r="B39" s="46" t="s">
        <v>50</v>
      </c>
      <c r="C39" s="46"/>
      <c r="D39" s="47">
        <v>1</v>
      </c>
      <c r="E39" s="48" t="s">
        <v>14</v>
      </c>
      <c r="F39" s="49"/>
      <c r="G39" s="452">
        <f>SUM(Ⅰ1!G29)</f>
        <v>3281390</v>
      </c>
      <c r="H39" s="46"/>
      <c r="J39" s="69"/>
      <c r="L39" s="39"/>
      <c r="N39" s="39"/>
      <c r="P39" s="40"/>
    </row>
    <row r="40" spans="1:16" s="21" customFormat="1" ht="14.25" customHeight="1">
      <c r="A40" s="51"/>
      <c r="B40" s="79"/>
      <c r="C40" s="192"/>
      <c r="D40" s="193"/>
      <c r="E40" s="194"/>
      <c r="F40" s="186"/>
      <c r="G40" s="455"/>
      <c r="H40" s="192"/>
      <c r="J40" s="69"/>
      <c r="L40" s="39"/>
      <c r="N40" s="39"/>
      <c r="P40" s="40"/>
    </row>
    <row r="41" spans="1:16" s="21" customFormat="1" ht="14.25" customHeight="1">
      <c r="A41" s="45"/>
      <c r="B41" s="45" t="s">
        <v>57</v>
      </c>
      <c r="C41" s="46"/>
      <c r="D41" s="47"/>
      <c r="E41" s="48"/>
      <c r="F41" s="49"/>
      <c r="G41" s="452">
        <f>SUM(G39)</f>
        <v>3281390</v>
      </c>
      <c r="H41" s="46"/>
      <c r="J41" s="69"/>
      <c r="L41" s="39"/>
      <c r="N41" s="39"/>
      <c r="P41" s="40"/>
    </row>
    <row r="42" spans="1:16" s="21" customFormat="1" ht="14.25" customHeight="1">
      <c r="A42" s="51"/>
      <c r="B42" s="79"/>
      <c r="C42" s="192"/>
      <c r="D42" s="193"/>
      <c r="E42" s="194"/>
      <c r="F42" s="186"/>
      <c r="G42" s="455"/>
      <c r="H42" s="192"/>
      <c r="J42" s="69"/>
      <c r="L42" s="39"/>
      <c r="N42" s="39"/>
      <c r="P42" s="40"/>
    </row>
    <row r="43" spans="1:16" s="21" customFormat="1" ht="14.25" customHeight="1">
      <c r="A43" s="45"/>
      <c r="B43" s="46"/>
      <c r="C43" s="46"/>
      <c r="D43" s="47"/>
      <c r="E43" s="48"/>
      <c r="F43" s="49"/>
      <c r="G43" s="452"/>
      <c r="H43" s="46"/>
      <c r="J43" s="69"/>
      <c r="L43" s="39"/>
      <c r="N43" s="39"/>
      <c r="P43" s="40"/>
    </row>
    <row r="44" spans="1:16" s="21" customFormat="1" ht="14.25" customHeight="1">
      <c r="A44" s="51"/>
      <c r="B44" s="79"/>
      <c r="C44" s="192"/>
      <c r="D44" s="193"/>
      <c r="E44" s="194"/>
      <c r="F44" s="186"/>
      <c r="G44" s="455"/>
      <c r="H44" s="192"/>
      <c r="J44" s="69"/>
      <c r="L44" s="39"/>
      <c r="N44" s="39"/>
      <c r="P44" s="40"/>
    </row>
    <row r="45" spans="1:16" s="21" customFormat="1" ht="14.25" customHeight="1">
      <c r="A45" s="45" t="s">
        <v>40</v>
      </c>
      <c r="B45" s="46" t="s">
        <v>186</v>
      </c>
      <c r="C45" s="46"/>
      <c r="D45" s="47">
        <v>1</v>
      </c>
      <c r="E45" s="48" t="s">
        <v>14</v>
      </c>
      <c r="F45" s="49"/>
      <c r="G45" s="452">
        <f>SUM(Ⅰ2!G65)</f>
        <v>12116287</v>
      </c>
      <c r="H45" s="46"/>
      <c r="J45" s="69"/>
      <c r="L45" s="39"/>
      <c r="N45" s="39"/>
      <c r="P45" s="40"/>
    </row>
    <row r="46" spans="1:16" s="21" customFormat="1" ht="14.25" customHeight="1">
      <c r="A46" s="51"/>
      <c r="B46" s="79"/>
      <c r="C46" s="192"/>
      <c r="D46" s="193"/>
      <c r="E46" s="194"/>
      <c r="F46" s="186"/>
      <c r="G46" s="455"/>
      <c r="H46" s="192"/>
      <c r="J46" s="69"/>
      <c r="L46" s="39"/>
      <c r="N46" s="39"/>
      <c r="P46" s="40"/>
    </row>
    <row r="47" spans="1:16" s="21" customFormat="1" ht="14.25" customHeight="1">
      <c r="A47" s="45"/>
      <c r="B47" s="45" t="s">
        <v>57</v>
      </c>
      <c r="C47" s="46"/>
      <c r="D47" s="47"/>
      <c r="E47" s="48"/>
      <c r="F47" s="49"/>
      <c r="G47" s="452">
        <f>SUM(G45)</f>
        <v>12116287</v>
      </c>
      <c r="H47" s="46"/>
      <c r="J47" s="69"/>
      <c r="L47" s="39"/>
      <c r="N47" s="39"/>
      <c r="P47" s="40"/>
    </row>
    <row r="48" spans="1:16" s="21" customFormat="1" ht="14.25" customHeight="1">
      <c r="A48" s="51"/>
      <c r="B48" s="79"/>
      <c r="C48" s="192"/>
      <c r="D48" s="193"/>
      <c r="E48" s="194"/>
      <c r="F48" s="186"/>
      <c r="G48" s="455"/>
      <c r="H48" s="192"/>
      <c r="J48" s="69"/>
      <c r="L48" s="39"/>
      <c r="N48" s="39"/>
      <c r="P48" s="40"/>
    </row>
    <row r="49" spans="1:16" s="21" customFormat="1" ht="14.25" customHeight="1">
      <c r="A49" s="45"/>
      <c r="B49" s="46"/>
      <c r="C49" s="46"/>
      <c r="D49" s="47"/>
      <c r="E49" s="48"/>
      <c r="F49" s="49"/>
      <c r="G49" s="452"/>
      <c r="H49" s="46"/>
      <c r="J49" s="69"/>
      <c r="L49" s="39"/>
      <c r="N49" s="39"/>
      <c r="P49" s="40"/>
    </row>
    <row r="50" spans="1:16" s="21" customFormat="1" ht="14.25" customHeight="1">
      <c r="A50" s="51"/>
      <c r="B50" s="79"/>
      <c r="C50" s="187"/>
      <c r="D50" s="193"/>
      <c r="E50" s="194"/>
      <c r="F50" s="186"/>
      <c r="G50" s="455"/>
      <c r="H50" s="192"/>
      <c r="J50" s="69"/>
      <c r="L50" s="39"/>
      <c r="N50" s="39"/>
      <c r="P50" s="40"/>
    </row>
    <row r="51" spans="1:16" s="21" customFormat="1" ht="14.25" customHeight="1">
      <c r="A51" s="45" t="s">
        <v>41</v>
      </c>
      <c r="B51" s="46" t="s">
        <v>187</v>
      </c>
      <c r="C51" s="364" t="s">
        <v>244</v>
      </c>
      <c r="D51" s="47">
        <v>1</v>
      </c>
      <c r="E51" s="48" t="s">
        <v>14</v>
      </c>
      <c r="F51" s="49"/>
      <c r="G51" s="452">
        <f>SUM(Ⅰ3!G47)</f>
        <v>20905060</v>
      </c>
      <c r="H51" s="46"/>
      <c r="J51" s="69"/>
      <c r="L51" s="39"/>
      <c r="N51" s="39"/>
      <c r="P51" s="40"/>
    </row>
    <row r="52" spans="1:16" s="21" customFormat="1" ht="14.25" customHeight="1">
      <c r="A52" s="191"/>
      <c r="B52" s="192"/>
      <c r="C52" s="365"/>
      <c r="D52" s="193"/>
      <c r="E52" s="194"/>
      <c r="F52" s="186"/>
      <c r="G52" s="455"/>
      <c r="H52" s="192"/>
      <c r="J52" s="69"/>
      <c r="L52" s="39"/>
      <c r="N52" s="39"/>
      <c r="P52" s="40"/>
    </row>
    <row r="53" spans="1:16" s="21" customFormat="1" ht="14.25" customHeight="1">
      <c r="A53" s="45"/>
      <c r="B53" s="46"/>
      <c r="C53" s="364" t="s">
        <v>245</v>
      </c>
      <c r="D53" s="47">
        <v>1</v>
      </c>
      <c r="E53" s="48" t="s">
        <v>14</v>
      </c>
      <c r="F53" s="49"/>
      <c r="G53" s="452">
        <f>SUM(Ⅰ3!G55)</f>
        <v>59590</v>
      </c>
      <c r="H53" s="46"/>
      <c r="J53" s="69"/>
      <c r="L53" s="39"/>
      <c r="N53" s="39"/>
      <c r="P53" s="40"/>
    </row>
    <row r="54" spans="1:16" s="21" customFormat="1" ht="14.25" customHeight="1">
      <c r="A54" s="99"/>
      <c r="B54" s="133"/>
      <c r="C54" s="1"/>
      <c r="D54" s="193"/>
      <c r="E54" s="194"/>
      <c r="F54" s="186"/>
      <c r="G54" s="455"/>
      <c r="H54" s="133"/>
      <c r="J54" s="69"/>
      <c r="L54" s="39"/>
      <c r="N54" s="39"/>
      <c r="P54" s="40"/>
    </row>
    <row r="55" spans="1:16" s="21" customFormat="1" ht="14.25" customHeight="1">
      <c r="A55" s="99"/>
      <c r="B55" s="133"/>
      <c r="C55" s="363" t="s">
        <v>246</v>
      </c>
      <c r="D55" s="47">
        <v>1</v>
      </c>
      <c r="E55" s="48" t="s">
        <v>14</v>
      </c>
      <c r="F55" s="49"/>
      <c r="G55" s="452">
        <f>SUM(Ⅰ3!G73)</f>
        <v>1429481</v>
      </c>
      <c r="H55" s="133"/>
      <c r="J55" s="69"/>
      <c r="L55" s="39"/>
      <c r="N55" s="39"/>
      <c r="P55" s="40"/>
    </row>
    <row r="56" spans="1:16" s="21" customFormat="1" ht="14.25" customHeight="1">
      <c r="A56" s="51"/>
      <c r="B56" s="79"/>
      <c r="C56" s="192"/>
      <c r="D56" s="193"/>
      <c r="E56" s="194"/>
      <c r="F56" s="186"/>
      <c r="G56" s="455"/>
      <c r="H56" s="192"/>
      <c r="J56" s="69"/>
      <c r="L56" s="39"/>
      <c r="N56" s="39"/>
      <c r="P56" s="40"/>
    </row>
    <row r="57" spans="1:16" s="21" customFormat="1" ht="14.25" customHeight="1">
      <c r="A57" s="45"/>
      <c r="B57" s="45" t="s">
        <v>57</v>
      </c>
      <c r="C57" s="46"/>
      <c r="D57" s="47"/>
      <c r="E57" s="48"/>
      <c r="F57" s="49"/>
      <c r="G57" s="452">
        <f>SUM(G51,G53,G55)</f>
        <v>22394131</v>
      </c>
      <c r="H57" s="46"/>
      <c r="J57" s="69"/>
      <c r="L57" s="39"/>
      <c r="N57" s="39"/>
      <c r="P57" s="40"/>
    </row>
    <row r="58" spans="1:16" s="21" customFormat="1" ht="14.25" customHeight="1">
      <c r="A58" s="51"/>
      <c r="B58" s="79"/>
      <c r="C58" s="192"/>
      <c r="D58" s="193"/>
      <c r="E58" s="194"/>
      <c r="F58" s="186"/>
      <c r="G58" s="455"/>
      <c r="H58" s="192"/>
      <c r="J58" s="69"/>
      <c r="L58" s="39"/>
      <c r="N58" s="39"/>
      <c r="P58" s="40"/>
    </row>
    <row r="59" spans="1:16" s="21" customFormat="1" ht="14.25" customHeight="1">
      <c r="A59" s="45"/>
      <c r="B59" s="46"/>
      <c r="C59" s="46"/>
      <c r="D59" s="47"/>
      <c r="E59" s="48"/>
      <c r="F59" s="49"/>
      <c r="G59" s="452"/>
      <c r="H59" s="46"/>
      <c r="J59" s="69"/>
      <c r="L59" s="39"/>
      <c r="N59" s="39"/>
      <c r="P59" s="40"/>
    </row>
    <row r="60" spans="1:16" s="21" customFormat="1" ht="14.25" customHeight="1">
      <c r="A60" s="51"/>
      <c r="B60" s="79"/>
      <c r="C60" s="192"/>
      <c r="D60" s="193"/>
      <c r="E60" s="194"/>
      <c r="F60" s="186"/>
      <c r="G60" s="455"/>
      <c r="H60" s="192"/>
      <c r="J60" s="69"/>
      <c r="L60" s="39"/>
      <c r="N60" s="39"/>
      <c r="P60" s="40"/>
    </row>
    <row r="61" spans="1:16" s="21" customFormat="1" ht="14.25" customHeight="1">
      <c r="A61" s="45" t="s">
        <v>42</v>
      </c>
      <c r="B61" s="46" t="s">
        <v>28</v>
      </c>
      <c r="C61" s="46"/>
      <c r="D61" s="47">
        <v>1</v>
      </c>
      <c r="E61" s="48" t="s">
        <v>14</v>
      </c>
      <c r="F61" s="49"/>
      <c r="G61" s="452">
        <f>SUM(Ⅰ4!G63)</f>
        <v>20280812</v>
      </c>
      <c r="H61" s="46"/>
      <c r="J61" s="69"/>
      <c r="L61" s="39"/>
      <c r="N61" s="39"/>
      <c r="P61" s="40"/>
    </row>
    <row r="62" spans="1:16" s="21" customFormat="1" ht="14.25" customHeight="1">
      <c r="A62" s="51"/>
      <c r="B62" s="79"/>
      <c r="C62" s="192"/>
      <c r="D62" s="193"/>
      <c r="E62" s="194"/>
      <c r="F62" s="186"/>
      <c r="G62" s="455"/>
      <c r="H62" s="192"/>
      <c r="J62" s="69"/>
      <c r="L62" s="39"/>
      <c r="N62" s="39"/>
      <c r="P62" s="40"/>
    </row>
    <row r="63" spans="1:16" s="21" customFormat="1" ht="14.25" customHeight="1">
      <c r="A63" s="45"/>
      <c r="B63" s="45" t="s">
        <v>57</v>
      </c>
      <c r="C63" s="46"/>
      <c r="D63" s="47"/>
      <c r="E63" s="48"/>
      <c r="F63" s="49"/>
      <c r="G63" s="452">
        <f>SUM(G61)</f>
        <v>20280812</v>
      </c>
      <c r="H63" s="46"/>
      <c r="J63" s="69"/>
      <c r="L63" s="39"/>
      <c r="N63" s="39"/>
      <c r="P63" s="40"/>
    </row>
    <row r="64" spans="1:16" s="21" customFormat="1" ht="14.25" customHeight="1">
      <c r="A64" s="51"/>
      <c r="B64" s="79"/>
      <c r="C64" s="192"/>
      <c r="D64" s="193"/>
      <c r="E64" s="194"/>
      <c r="F64" s="186"/>
      <c r="G64" s="455"/>
      <c r="H64" s="192"/>
      <c r="J64" s="69"/>
      <c r="L64" s="39"/>
      <c r="N64" s="39"/>
      <c r="P64" s="40"/>
    </row>
    <row r="65" spans="1:16" s="21" customFormat="1" ht="14.25" customHeight="1">
      <c r="A65" s="45"/>
      <c r="B65" s="46"/>
      <c r="C65" s="46"/>
      <c r="D65" s="47"/>
      <c r="E65" s="48"/>
      <c r="F65" s="49"/>
      <c r="G65" s="452"/>
      <c r="H65" s="46"/>
      <c r="J65" s="69"/>
      <c r="L65" s="39"/>
      <c r="N65" s="39"/>
      <c r="P65" s="40"/>
    </row>
    <row r="66" spans="1:16" s="21" customFormat="1" ht="14.25" customHeight="1">
      <c r="A66" s="51"/>
      <c r="B66" s="79"/>
      <c r="C66" s="187"/>
      <c r="D66" s="193"/>
      <c r="E66" s="194"/>
      <c r="F66" s="186"/>
      <c r="G66" s="455"/>
      <c r="H66" s="192"/>
      <c r="J66" s="69"/>
      <c r="L66" s="39"/>
      <c r="N66" s="39"/>
      <c r="P66" s="40"/>
    </row>
    <row r="67" spans="1:16" s="21" customFormat="1" ht="14.25" customHeight="1">
      <c r="A67" s="45" t="s">
        <v>43</v>
      </c>
      <c r="B67" s="46" t="s">
        <v>29</v>
      </c>
      <c r="C67" s="364" t="s">
        <v>278</v>
      </c>
      <c r="D67" s="47">
        <v>1</v>
      </c>
      <c r="E67" s="48" t="s">
        <v>14</v>
      </c>
      <c r="F67" s="49"/>
      <c r="G67" s="452">
        <f>SUM(Ⅰ5!G13)</f>
        <v>169040</v>
      </c>
      <c r="H67" s="46"/>
      <c r="J67" s="69"/>
      <c r="L67" s="39"/>
      <c r="N67" s="39"/>
      <c r="P67" s="40"/>
    </row>
    <row r="68" spans="1:16" s="21" customFormat="1" ht="14.25" customHeight="1">
      <c r="A68" s="191"/>
      <c r="B68" s="192"/>
      <c r="C68" s="365"/>
      <c r="D68" s="193"/>
      <c r="E68" s="194"/>
      <c r="F68" s="186"/>
      <c r="G68" s="455"/>
      <c r="H68" s="192"/>
      <c r="J68" s="69"/>
      <c r="L68" s="39"/>
      <c r="N68" s="39"/>
      <c r="P68" s="40"/>
    </row>
    <row r="69" spans="1:16" s="21" customFormat="1" ht="14.25" customHeight="1">
      <c r="A69" s="45"/>
      <c r="B69" s="46"/>
      <c r="C69" s="364" t="s">
        <v>279</v>
      </c>
      <c r="D69" s="47">
        <v>1</v>
      </c>
      <c r="E69" s="48" t="s">
        <v>14</v>
      </c>
      <c r="F69" s="49"/>
      <c r="G69" s="452">
        <f>SUM(Ⅰ5!G35)</f>
        <v>1119674</v>
      </c>
      <c r="H69" s="46"/>
      <c r="J69" s="69"/>
      <c r="L69" s="39"/>
      <c r="N69" s="39"/>
      <c r="P69" s="40"/>
    </row>
    <row r="70" spans="1:16" s="21" customFormat="1" ht="14.25" customHeight="1">
      <c r="A70" s="51"/>
      <c r="B70" s="79"/>
      <c r="C70" s="192"/>
      <c r="D70" s="193"/>
      <c r="E70" s="194"/>
      <c r="F70" s="186"/>
      <c r="G70" s="455"/>
      <c r="H70" s="192"/>
      <c r="J70" s="69"/>
      <c r="L70" s="39"/>
      <c r="N70" s="39"/>
      <c r="P70" s="40"/>
    </row>
    <row r="71" spans="1:16" s="21" customFormat="1" ht="14.25" customHeight="1">
      <c r="A71" s="45"/>
      <c r="B71" s="45" t="s">
        <v>57</v>
      </c>
      <c r="C71" s="46"/>
      <c r="D71" s="47"/>
      <c r="E71" s="48"/>
      <c r="F71" s="49"/>
      <c r="G71" s="452">
        <f>SUM(G67,G69)</f>
        <v>1288714</v>
      </c>
      <c r="H71" s="46"/>
      <c r="J71" s="69"/>
      <c r="L71" s="39"/>
      <c r="N71" s="39"/>
      <c r="P71" s="40"/>
    </row>
    <row r="72" spans="1:16" s="21" customFormat="1" ht="14.25" customHeight="1">
      <c r="A72" s="51"/>
      <c r="B72" s="79"/>
      <c r="C72" s="192"/>
      <c r="D72" s="193"/>
      <c r="E72" s="194"/>
      <c r="F72" s="186"/>
      <c r="G72" s="455"/>
      <c r="H72" s="192"/>
      <c r="J72" s="69"/>
      <c r="L72" s="39"/>
      <c r="N72" s="39"/>
      <c r="P72" s="40"/>
    </row>
    <row r="73" spans="1:16" s="21" customFormat="1" ht="14.25" customHeight="1">
      <c r="A73" s="45"/>
      <c r="B73" s="46"/>
      <c r="C73" s="46"/>
      <c r="D73" s="47"/>
      <c r="E73" s="48"/>
      <c r="F73" s="49"/>
      <c r="G73" s="452"/>
      <c r="H73" s="46"/>
      <c r="J73" s="69"/>
      <c r="L73" s="39"/>
      <c r="N73" s="39"/>
      <c r="P73" s="40"/>
    </row>
    <row r="74" spans="1:16" s="21" customFormat="1" ht="14.25" customHeight="1">
      <c r="A74" s="51"/>
      <c r="B74" s="79"/>
      <c r="C74" s="187"/>
      <c r="D74" s="193"/>
      <c r="E74" s="194"/>
      <c r="F74" s="186"/>
      <c r="G74" s="455"/>
      <c r="H74" s="192"/>
      <c r="J74" s="69"/>
      <c r="L74" s="39"/>
      <c r="N74" s="39"/>
      <c r="P74" s="40"/>
    </row>
    <row r="75" spans="1:16" s="21" customFormat="1" ht="14.25" customHeight="1">
      <c r="A75" s="45" t="s">
        <v>44</v>
      </c>
      <c r="B75" s="46" t="s">
        <v>290</v>
      </c>
      <c r="C75" s="364" t="s">
        <v>324</v>
      </c>
      <c r="D75" s="47">
        <v>1</v>
      </c>
      <c r="E75" s="48" t="s">
        <v>14</v>
      </c>
      <c r="F75" s="49"/>
      <c r="G75" s="452">
        <f>SUM(Ⅰ6!G31)</f>
        <v>1926118</v>
      </c>
      <c r="H75" s="46"/>
      <c r="J75" s="69"/>
      <c r="L75" s="39"/>
      <c r="N75" s="39"/>
      <c r="P75" s="40"/>
    </row>
    <row r="76" spans="1:16" s="21" customFormat="1" ht="14.25" customHeight="1">
      <c r="A76" s="51"/>
      <c r="B76" s="79"/>
      <c r="C76" s="192"/>
      <c r="D76" s="193"/>
      <c r="E76" s="194"/>
      <c r="F76" s="186"/>
      <c r="G76" s="455"/>
      <c r="H76" s="192"/>
      <c r="J76" s="69"/>
      <c r="L76" s="39"/>
      <c r="N76" s="39"/>
      <c r="P76" s="40"/>
    </row>
    <row r="77" spans="1:16" s="21" customFormat="1" ht="14.25" customHeight="1">
      <c r="A77" s="45"/>
      <c r="B77" s="45" t="s">
        <v>57</v>
      </c>
      <c r="C77" s="46"/>
      <c r="D77" s="47"/>
      <c r="E77" s="48"/>
      <c r="F77" s="49"/>
      <c r="G77" s="452">
        <f>SUM(G75)</f>
        <v>1926118</v>
      </c>
      <c r="H77" s="46"/>
      <c r="J77" s="69"/>
      <c r="L77" s="39"/>
      <c r="N77" s="39"/>
      <c r="P77" s="40"/>
    </row>
    <row r="78" spans="1:16" s="21" customFormat="1" ht="14.25" customHeight="1">
      <c r="A78" s="51"/>
      <c r="B78" s="79"/>
      <c r="C78" s="192"/>
      <c r="D78" s="193"/>
      <c r="E78" s="194"/>
      <c r="F78" s="186"/>
      <c r="G78" s="455"/>
      <c r="H78" s="192"/>
      <c r="J78" s="69"/>
      <c r="L78" s="39"/>
      <c r="N78" s="39"/>
      <c r="P78" s="40"/>
    </row>
    <row r="79" spans="1:16" s="21" customFormat="1" ht="14.25" customHeight="1">
      <c r="A79" s="45"/>
      <c r="B79" s="46"/>
      <c r="C79" s="46"/>
      <c r="D79" s="47"/>
      <c r="E79" s="48"/>
      <c r="F79" s="49"/>
      <c r="G79" s="452"/>
      <c r="H79" s="46"/>
      <c r="J79" s="69"/>
      <c r="L79" s="39"/>
      <c r="N79" s="39"/>
      <c r="P79" s="40"/>
    </row>
    <row r="80" spans="1:16" s="21" customFormat="1" ht="14.25" customHeight="1">
      <c r="A80" s="51"/>
      <c r="B80" s="79"/>
      <c r="C80" s="187"/>
      <c r="D80" s="193"/>
      <c r="E80" s="194"/>
      <c r="F80" s="186"/>
      <c r="G80" s="455"/>
      <c r="H80" s="192"/>
      <c r="J80" s="69"/>
      <c r="L80" s="39"/>
      <c r="N80" s="39"/>
      <c r="P80" s="40"/>
    </row>
    <row r="81" spans="1:16" s="21" customFormat="1" ht="14.25" customHeight="1">
      <c r="A81" s="45" t="s">
        <v>45</v>
      </c>
      <c r="B81" s="46" t="s">
        <v>51</v>
      </c>
      <c r="C81" s="364" t="s">
        <v>173</v>
      </c>
      <c r="D81" s="47">
        <v>1</v>
      </c>
      <c r="E81" s="48" t="s">
        <v>14</v>
      </c>
      <c r="F81" s="49"/>
      <c r="G81" s="452">
        <f>SUM(Ⅰ7!G73)</f>
        <v>7000000</v>
      </c>
      <c r="H81" s="46"/>
      <c r="J81" s="69"/>
      <c r="L81" s="39"/>
      <c r="N81" s="39"/>
      <c r="P81" s="40"/>
    </row>
    <row r="82" spans="1:16" s="21" customFormat="1" ht="14.25" customHeight="1">
      <c r="A82" s="51"/>
      <c r="B82" s="79"/>
      <c r="C82" s="187"/>
      <c r="D82" s="193"/>
      <c r="E82" s="194"/>
      <c r="F82" s="186"/>
      <c r="G82" s="455"/>
      <c r="H82" s="192"/>
      <c r="J82" s="69"/>
      <c r="L82" s="39"/>
      <c r="N82" s="39"/>
      <c r="P82" s="40"/>
    </row>
    <row r="83" spans="1:16" s="21" customFormat="1" ht="14.25" customHeight="1">
      <c r="A83" s="45"/>
      <c r="B83" s="46"/>
      <c r="C83" s="364" t="s">
        <v>771</v>
      </c>
      <c r="D83" s="47">
        <v>1</v>
      </c>
      <c r="E83" s="48" t="s">
        <v>14</v>
      </c>
      <c r="F83" s="49"/>
      <c r="G83" s="452">
        <f>SUM(Ⅰ7!G87)</f>
        <v>5000000</v>
      </c>
      <c r="H83" s="46"/>
      <c r="J83" s="69"/>
      <c r="L83" s="39"/>
      <c r="N83" s="39"/>
      <c r="P83" s="40"/>
    </row>
    <row r="84" spans="1:16" s="21" customFormat="1" ht="14.25" customHeight="1">
      <c r="A84" s="51"/>
      <c r="B84" s="79"/>
      <c r="C84" s="187"/>
      <c r="D84" s="193"/>
      <c r="E84" s="194"/>
      <c r="F84" s="186"/>
      <c r="G84" s="455"/>
      <c r="H84" s="192"/>
      <c r="J84" s="69"/>
      <c r="L84" s="39"/>
      <c r="N84" s="39"/>
      <c r="P84" s="40"/>
    </row>
    <row r="85" spans="1:16" s="21" customFormat="1" ht="14.25" customHeight="1">
      <c r="A85" s="45"/>
      <c r="B85" s="46"/>
      <c r="C85" s="364" t="s">
        <v>774</v>
      </c>
      <c r="D85" s="47">
        <v>1</v>
      </c>
      <c r="E85" s="48" t="s">
        <v>14</v>
      </c>
      <c r="F85" s="49"/>
      <c r="G85" s="452">
        <f>SUM(Ⅰ7!G97)</f>
        <v>139700</v>
      </c>
      <c r="H85" s="46"/>
      <c r="J85" s="69"/>
      <c r="L85" s="39"/>
      <c r="N85" s="39"/>
      <c r="P85" s="40"/>
    </row>
    <row r="86" spans="1:16" s="21" customFormat="1" ht="14.25" customHeight="1">
      <c r="A86" s="51"/>
      <c r="B86" s="79"/>
      <c r="C86" s="365"/>
      <c r="D86" s="193"/>
      <c r="E86" s="194"/>
      <c r="F86" s="186"/>
      <c r="G86" s="455"/>
      <c r="H86" s="192"/>
      <c r="J86" s="69"/>
      <c r="L86" s="39"/>
      <c r="N86" s="39"/>
      <c r="P86" s="40"/>
    </row>
    <row r="87" spans="1:16" s="21" customFormat="1" ht="14.25" customHeight="1">
      <c r="A87" s="45"/>
      <c r="B87" s="46"/>
      <c r="C87" s="364" t="s">
        <v>772</v>
      </c>
      <c r="D87" s="47">
        <v>1</v>
      </c>
      <c r="E87" s="48" t="s">
        <v>14</v>
      </c>
      <c r="F87" s="49"/>
      <c r="G87" s="452">
        <f>SUM(Ⅰ7!G171)</f>
        <v>9002000</v>
      </c>
      <c r="H87" s="46"/>
      <c r="J87" s="69"/>
      <c r="L87" s="39"/>
      <c r="N87" s="39"/>
      <c r="P87" s="40"/>
    </row>
    <row r="88" spans="1:16" s="21" customFormat="1" ht="14.25" customHeight="1">
      <c r="A88" s="51"/>
      <c r="B88" s="133"/>
      <c r="C88" s="1"/>
      <c r="D88" s="193"/>
      <c r="E88" s="194"/>
      <c r="F88" s="186"/>
      <c r="G88" s="455"/>
      <c r="H88" s="192"/>
      <c r="J88" s="69"/>
      <c r="L88" s="39"/>
      <c r="N88" s="39"/>
      <c r="P88" s="40"/>
    </row>
    <row r="89" spans="1:16" s="21" customFormat="1" ht="14.25" customHeight="1">
      <c r="A89" s="45"/>
      <c r="B89" s="133"/>
      <c r="C89" s="363" t="s">
        <v>773</v>
      </c>
      <c r="D89" s="47">
        <v>1</v>
      </c>
      <c r="E89" s="48" t="s">
        <v>14</v>
      </c>
      <c r="F89" s="49"/>
      <c r="G89" s="452">
        <f>SUM(Ⅰ7!G187)</f>
        <v>809698</v>
      </c>
      <c r="H89" s="46"/>
      <c r="J89" s="69"/>
      <c r="L89" s="39"/>
      <c r="N89" s="39"/>
      <c r="P89" s="40"/>
    </row>
    <row r="90" spans="1:16" s="21" customFormat="1" ht="14.25" customHeight="1">
      <c r="A90" s="51"/>
      <c r="B90" s="79"/>
      <c r="C90" s="192"/>
      <c r="D90" s="193"/>
      <c r="E90" s="194"/>
      <c r="F90" s="186"/>
      <c r="G90" s="455"/>
      <c r="H90" s="192"/>
      <c r="J90" s="69"/>
      <c r="L90" s="39"/>
      <c r="N90" s="39"/>
      <c r="P90" s="40"/>
    </row>
    <row r="91" spans="1:16" s="21" customFormat="1" ht="14.25" customHeight="1">
      <c r="A91" s="45"/>
      <c r="B91" s="45" t="s">
        <v>57</v>
      </c>
      <c r="C91" s="46"/>
      <c r="D91" s="47"/>
      <c r="E91" s="48"/>
      <c r="F91" s="49"/>
      <c r="G91" s="452">
        <f>SUM(G81,G83,G85,G87,G89)</f>
        <v>21951398</v>
      </c>
      <c r="H91" s="46"/>
      <c r="J91" s="69"/>
      <c r="L91" s="39"/>
      <c r="N91" s="39"/>
      <c r="P91" s="40"/>
    </row>
    <row r="92" spans="1:16" s="21" customFormat="1" ht="14.25" customHeight="1">
      <c r="A92" s="51"/>
      <c r="B92" s="79"/>
      <c r="C92" s="192"/>
      <c r="D92" s="193"/>
      <c r="E92" s="194"/>
      <c r="F92" s="186"/>
      <c r="G92" s="455"/>
      <c r="H92" s="192"/>
      <c r="J92" s="69"/>
      <c r="L92" s="39"/>
      <c r="N92" s="39"/>
      <c r="P92" s="40"/>
    </row>
    <row r="93" spans="1:16" s="21" customFormat="1" ht="14.25" customHeight="1">
      <c r="A93" s="45"/>
      <c r="B93" s="46"/>
      <c r="C93" s="46"/>
      <c r="D93" s="47"/>
      <c r="E93" s="48"/>
      <c r="F93" s="49"/>
      <c r="G93" s="452"/>
      <c r="H93" s="46"/>
      <c r="J93" s="69"/>
      <c r="L93" s="39"/>
      <c r="N93" s="39"/>
      <c r="P93" s="40"/>
    </row>
    <row r="94" spans="1:16" s="21" customFormat="1" ht="14.25" customHeight="1">
      <c r="A94" s="51"/>
      <c r="B94" s="79"/>
      <c r="C94" s="187"/>
      <c r="D94" s="193"/>
      <c r="E94" s="194"/>
      <c r="F94" s="186"/>
      <c r="G94" s="455"/>
      <c r="H94" s="192"/>
      <c r="J94" s="69"/>
      <c r="L94" s="39"/>
      <c r="N94" s="39"/>
      <c r="P94" s="40"/>
    </row>
    <row r="95" spans="1:16" s="21" customFormat="1" ht="14.25" customHeight="1">
      <c r="A95" s="45" t="s">
        <v>46</v>
      </c>
      <c r="B95" s="46" t="s">
        <v>52</v>
      </c>
      <c r="C95" s="364" t="s">
        <v>278</v>
      </c>
      <c r="D95" s="47">
        <v>1</v>
      </c>
      <c r="E95" s="48" t="s">
        <v>14</v>
      </c>
      <c r="F95" s="49"/>
      <c r="G95" s="452">
        <f>SUM(Ⅰ8!G11)</f>
        <v>523016</v>
      </c>
      <c r="H95" s="46"/>
      <c r="J95" s="69"/>
      <c r="L95" s="39"/>
      <c r="N95" s="39"/>
      <c r="P95" s="40"/>
    </row>
    <row r="96" spans="1:16" s="21" customFormat="1" ht="14.25" customHeight="1">
      <c r="A96" s="99"/>
      <c r="B96" s="133"/>
      <c r="C96" s="365"/>
      <c r="D96" s="193"/>
      <c r="E96" s="194"/>
      <c r="F96" s="186"/>
      <c r="G96" s="455"/>
      <c r="H96" s="133"/>
      <c r="J96" s="69"/>
      <c r="L96" s="39"/>
      <c r="N96" s="39"/>
      <c r="P96" s="40"/>
    </row>
    <row r="97" spans="1:16" s="21" customFormat="1" ht="14.25" customHeight="1">
      <c r="A97" s="99"/>
      <c r="B97" s="133"/>
      <c r="C97" s="364" t="s">
        <v>279</v>
      </c>
      <c r="D97" s="47">
        <v>1</v>
      </c>
      <c r="E97" s="48" t="s">
        <v>14</v>
      </c>
      <c r="F97" s="49"/>
      <c r="G97" s="452">
        <f>SUM(Ⅰ8!G25)</f>
        <v>411616</v>
      </c>
      <c r="H97" s="133"/>
      <c r="J97" s="69"/>
      <c r="L97" s="39"/>
      <c r="N97" s="39"/>
      <c r="P97" s="40"/>
    </row>
    <row r="98" spans="1:16" s="21" customFormat="1" ht="14.25" customHeight="1">
      <c r="A98" s="51"/>
      <c r="B98" s="79"/>
      <c r="C98" s="192"/>
      <c r="D98" s="193"/>
      <c r="E98" s="194"/>
      <c r="F98" s="186"/>
      <c r="G98" s="455"/>
      <c r="H98" s="192"/>
      <c r="J98" s="69"/>
      <c r="L98" s="39"/>
      <c r="N98" s="39"/>
      <c r="P98" s="40"/>
    </row>
    <row r="99" spans="1:16" s="21" customFormat="1" ht="14.25" customHeight="1">
      <c r="A99" s="45"/>
      <c r="B99" s="45" t="s">
        <v>57</v>
      </c>
      <c r="C99" s="46"/>
      <c r="D99" s="47"/>
      <c r="E99" s="48"/>
      <c r="F99" s="49"/>
      <c r="G99" s="452">
        <f>SUM(G95,G97)</f>
        <v>934632</v>
      </c>
      <c r="H99" s="46"/>
      <c r="J99" s="69"/>
      <c r="L99" s="39"/>
      <c r="N99" s="39"/>
      <c r="P99" s="40"/>
    </row>
    <row r="100" spans="1:16" s="21" customFormat="1" ht="14.25" customHeight="1">
      <c r="A100" s="51"/>
      <c r="B100" s="79"/>
      <c r="C100" s="192"/>
      <c r="D100" s="193"/>
      <c r="E100" s="194"/>
      <c r="F100" s="186"/>
      <c r="G100" s="455"/>
      <c r="H100" s="192"/>
      <c r="J100" s="69"/>
      <c r="L100" s="39"/>
      <c r="N100" s="39"/>
      <c r="P100" s="40"/>
    </row>
    <row r="101" spans="1:16" s="21" customFormat="1" ht="14.25" customHeight="1">
      <c r="A101" s="45"/>
      <c r="B101" s="46"/>
      <c r="C101" s="46"/>
      <c r="D101" s="47"/>
      <c r="E101" s="48"/>
      <c r="F101" s="49"/>
      <c r="G101" s="452"/>
      <c r="H101" s="46"/>
      <c r="J101" s="69"/>
      <c r="L101" s="39"/>
      <c r="N101" s="39"/>
      <c r="P101" s="40"/>
    </row>
    <row r="102" spans="1:16" s="21" customFormat="1" ht="14.25" customHeight="1">
      <c r="A102" s="51"/>
      <c r="B102" s="79"/>
      <c r="C102" s="187"/>
      <c r="D102" s="193"/>
      <c r="E102" s="194"/>
      <c r="F102" s="186"/>
      <c r="G102" s="455"/>
      <c r="H102" s="192"/>
      <c r="J102" s="69"/>
      <c r="L102" s="39"/>
      <c r="N102" s="39"/>
      <c r="P102" s="40"/>
    </row>
    <row r="103" spans="1:16" s="21" customFormat="1" ht="14.25" customHeight="1">
      <c r="A103" s="45" t="s">
        <v>47</v>
      </c>
      <c r="B103" s="46" t="s">
        <v>70</v>
      </c>
      <c r="C103" s="364" t="s">
        <v>278</v>
      </c>
      <c r="D103" s="47">
        <v>1</v>
      </c>
      <c r="E103" s="48" t="s">
        <v>14</v>
      </c>
      <c r="F103" s="49"/>
      <c r="G103" s="452">
        <f>SUM(Ⅰ9!G19)</f>
        <v>4805366</v>
      </c>
      <c r="H103" s="46"/>
      <c r="J103" s="69"/>
      <c r="L103" s="39"/>
      <c r="N103" s="39"/>
      <c r="P103" s="40"/>
    </row>
    <row r="104" spans="1:16" s="21" customFormat="1" ht="14.25" customHeight="1">
      <c r="A104" s="191"/>
      <c r="B104" s="192"/>
      <c r="C104" s="365"/>
      <c r="D104" s="193"/>
      <c r="E104" s="194"/>
      <c r="F104" s="186"/>
      <c r="G104" s="455"/>
      <c r="H104" s="192"/>
      <c r="J104" s="69"/>
      <c r="L104" s="39"/>
      <c r="N104" s="39"/>
      <c r="P104" s="40"/>
    </row>
    <row r="105" spans="1:16" s="21" customFormat="1" ht="14.25" customHeight="1">
      <c r="A105" s="45"/>
      <c r="B105" s="46"/>
      <c r="C105" s="364" t="s">
        <v>279</v>
      </c>
      <c r="D105" s="47">
        <v>1</v>
      </c>
      <c r="E105" s="48" t="s">
        <v>14</v>
      </c>
      <c r="F105" s="49"/>
      <c r="G105" s="452">
        <f>SUM(Ⅰ9!G83)</f>
        <v>11386912</v>
      </c>
      <c r="H105" s="46"/>
      <c r="J105" s="69"/>
      <c r="L105" s="39"/>
      <c r="N105" s="39"/>
      <c r="P105" s="40"/>
    </row>
    <row r="106" spans="1:16" s="21" customFormat="1" ht="14.25" customHeight="1">
      <c r="A106" s="51"/>
      <c r="B106" s="79"/>
      <c r="C106" s="192"/>
      <c r="D106" s="193"/>
      <c r="E106" s="194"/>
      <c r="F106" s="186"/>
      <c r="G106" s="455"/>
      <c r="H106" s="192"/>
      <c r="J106" s="69"/>
      <c r="L106" s="39"/>
      <c r="N106" s="39"/>
      <c r="P106" s="40"/>
    </row>
    <row r="107" spans="1:16" s="21" customFormat="1" ht="14.25" customHeight="1">
      <c r="A107" s="45"/>
      <c r="B107" s="45" t="s">
        <v>57</v>
      </c>
      <c r="C107" s="46"/>
      <c r="D107" s="47"/>
      <c r="E107" s="48"/>
      <c r="F107" s="49"/>
      <c r="G107" s="452">
        <f>SUM(G103,G105)</f>
        <v>16192278</v>
      </c>
      <c r="H107" s="46"/>
      <c r="J107" s="69"/>
      <c r="L107" s="39"/>
      <c r="N107" s="39"/>
      <c r="P107" s="40"/>
    </row>
    <row r="108" spans="1:16" s="21" customFormat="1" ht="14.25" customHeight="1">
      <c r="A108" s="51"/>
      <c r="B108" s="79"/>
      <c r="C108" s="192"/>
      <c r="D108" s="193"/>
      <c r="E108" s="194"/>
      <c r="F108" s="186"/>
      <c r="G108" s="455"/>
      <c r="H108" s="192"/>
      <c r="J108" s="69"/>
      <c r="L108" s="39"/>
      <c r="N108" s="39"/>
      <c r="P108" s="40"/>
    </row>
    <row r="109" spans="1:16" s="21" customFormat="1" ht="14.25" customHeight="1">
      <c r="A109" s="45"/>
      <c r="B109" s="46"/>
      <c r="C109" s="46"/>
      <c r="D109" s="47"/>
      <c r="E109" s="48"/>
      <c r="F109" s="49"/>
      <c r="G109" s="452"/>
      <c r="H109" s="46"/>
      <c r="J109" s="69"/>
      <c r="L109" s="39"/>
      <c r="N109" s="39"/>
      <c r="P109" s="40"/>
    </row>
    <row r="110" spans="1:16" s="21" customFormat="1" ht="14.25" customHeight="1">
      <c r="A110" s="51"/>
      <c r="B110" s="79"/>
      <c r="C110" s="187"/>
      <c r="D110" s="193"/>
      <c r="E110" s="194"/>
      <c r="F110" s="186"/>
      <c r="G110" s="455"/>
      <c r="H110" s="192"/>
      <c r="J110" s="69"/>
      <c r="L110" s="39"/>
      <c r="N110" s="39"/>
      <c r="P110" s="40"/>
    </row>
    <row r="111" spans="1:16" s="21" customFormat="1" ht="14.25" customHeight="1">
      <c r="A111" s="45" t="s">
        <v>48</v>
      </c>
      <c r="B111" s="46" t="s">
        <v>71</v>
      </c>
      <c r="C111" s="364" t="s">
        <v>278</v>
      </c>
      <c r="D111" s="47">
        <v>1</v>
      </c>
      <c r="E111" s="48" t="s">
        <v>14</v>
      </c>
      <c r="F111" s="49"/>
      <c r="G111" s="452">
        <f>SUM(Ⅰ10!G11)</f>
        <v>120300</v>
      </c>
      <c r="H111" s="46"/>
      <c r="J111" s="69"/>
      <c r="L111" s="39"/>
      <c r="N111" s="39"/>
      <c r="P111" s="40"/>
    </row>
    <row r="112" spans="1:16" s="21" customFormat="1" ht="14.25" customHeight="1">
      <c r="A112" s="99"/>
      <c r="B112" s="133"/>
      <c r="C112" s="365"/>
      <c r="D112" s="193"/>
      <c r="E112" s="194"/>
      <c r="F112" s="186"/>
      <c r="G112" s="455"/>
      <c r="H112" s="133"/>
      <c r="J112" s="69"/>
      <c r="L112" s="39"/>
      <c r="N112" s="39"/>
      <c r="P112" s="40"/>
    </row>
    <row r="113" spans="1:16" s="21" customFormat="1" ht="14.25" customHeight="1">
      <c r="A113" s="99"/>
      <c r="B113" s="133"/>
      <c r="C113" s="364" t="s">
        <v>279</v>
      </c>
      <c r="D113" s="47">
        <v>1</v>
      </c>
      <c r="E113" s="48" t="s">
        <v>14</v>
      </c>
      <c r="F113" s="49"/>
      <c r="G113" s="452">
        <f>SUM(Ⅰ10!G95)</f>
        <v>7652579</v>
      </c>
      <c r="H113" s="133"/>
      <c r="J113" s="69"/>
      <c r="L113" s="39"/>
      <c r="N113" s="39"/>
      <c r="P113" s="40"/>
    </row>
    <row r="114" spans="1:16" s="21" customFormat="1" ht="14.25" customHeight="1">
      <c r="A114" s="51"/>
      <c r="B114" s="79"/>
      <c r="C114" s="192"/>
      <c r="D114" s="193"/>
      <c r="E114" s="194"/>
      <c r="F114" s="186"/>
      <c r="G114" s="455"/>
      <c r="H114" s="192"/>
      <c r="J114" s="69"/>
      <c r="L114" s="39"/>
      <c r="N114" s="39"/>
      <c r="P114" s="40"/>
    </row>
    <row r="115" spans="1:16" s="21" customFormat="1" ht="14.25" customHeight="1">
      <c r="A115" s="45"/>
      <c r="B115" s="45" t="s">
        <v>57</v>
      </c>
      <c r="C115" s="46"/>
      <c r="D115" s="47"/>
      <c r="E115" s="48"/>
      <c r="F115" s="49"/>
      <c r="G115" s="452">
        <f>SUM(G111,G113)</f>
        <v>7772879</v>
      </c>
      <c r="H115" s="46"/>
      <c r="J115" s="69"/>
      <c r="L115" s="39"/>
      <c r="N115" s="39"/>
      <c r="P115" s="40"/>
    </row>
    <row r="116" spans="1:16" s="21" customFormat="1" ht="14.25" customHeight="1">
      <c r="A116" s="51"/>
      <c r="B116" s="192"/>
      <c r="C116" s="192"/>
      <c r="D116" s="193"/>
      <c r="E116" s="194"/>
      <c r="F116" s="186"/>
      <c r="G116" s="455"/>
      <c r="H116" s="192"/>
      <c r="J116" s="69"/>
      <c r="L116" s="39"/>
      <c r="N116" s="39"/>
      <c r="P116" s="40"/>
    </row>
    <row r="117" spans="1:16" s="21" customFormat="1" ht="14.25" customHeight="1">
      <c r="A117" s="45"/>
      <c r="B117" s="46"/>
      <c r="C117" s="46"/>
      <c r="D117" s="47"/>
      <c r="E117" s="48"/>
      <c r="F117" s="49"/>
      <c r="G117" s="452"/>
      <c r="H117" s="46"/>
      <c r="J117" s="69"/>
      <c r="L117" s="39"/>
      <c r="N117" s="39"/>
      <c r="P117" s="40"/>
    </row>
    <row r="118" spans="1:16" s="21" customFormat="1" ht="14.25" customHeight="1">
      <c r="A118" s="191"/>
      <c r="B118" s="192"/>
      <c r="C118" s="192"/>
      <c r="D118" s="193"/>
      <c r="E118" s="194"/>
      <c r="F118" s="186"/>
      <c r="G118" s="455"/>
      <c r="H118" s="192"/>
      <c r="J118" s="69"/>
      <c r="L118" s="39"/>
      <c r="N118" s="39"/>
      <c r="P118" s="40"/>
    </row>
    <row r="119" spans="1:16" s="21" customFormat="1" ht="14.25" customHeight="1">
      <c r="A119" s="45" t="s">
        <v>49</v>
      </c>
      <c r="B119" s="4" t="s">
        <v>171</v>
      </c>
      <c r="C119" s="46"/>
      <c r="D119" s="47">
        <v>1</v>
      </c>
      <c r="E119" s="48" t="s">
        <v>14</v>
      </c>
      <c r="F119" s="49"/>
      <c r="G119" s="452">
        <f>SUM(Ⅰ11!G7)</f>
        <v>621000</v>
      </c>
      <c r="H119" s="46"/>
      <c r="J119" s="69"/>
      <c r="L119" s="39"/>
      <c r="N119" s="39"/>
      <c r="P119" s="40"/>
    </row>
    <row r="120" spans="1:16" s="21" customFormat="1" ht="14.25" customHeight="1">
      <c r="A120" s="191"/>
      <c r="B120" s="192"/>
      <c r="C120" s="192"/>
      <c r="D120" s="193"/>
      <c r="E120" s="194"/>
      <c r="F120" s="186"/>
      <c r="G120" s="455"/>
      <c r="H120" s="192"/>
      <c r="J120" s="69"/>
      <c r="L120" s="39"/>
      <c r="N120" s="39"/>
      <c r="P120" s="40"/>
    </row>
    <row r="121" spans="1:16" s="21" customFormat="1" ht="14.25" customHeight="1">
      <c r="A121" s="45"/>
      <c r="B121" s="45" t="s">
        <v>57</v>
      </c>
      <c r="C121" s="46"/>
      <c r="D121" s="47"/>
      <c r="E121" s="48"/>
      <c r="F121" s="49"/>
      <c r="G121" s="452">
        <f>SUM(G119)</f>
        <v>621000</v>
      </c>
      <c r="H121" s="46"/>
      <c r="J121" s="69"/>
      <c r="L121" s="39"/>
      <c r="N121" s="39"/>
      <c r="P121" s="40"/>
    </row>
    <row r="122" spans="1:16" s="21" customFormat="1" ht="14.25" customHeight="1">
      <c r="A122" s="51"/>
      <c r="B122" s="133"/>
      <c r="C122" s="192"/>
      <c r="D122" s="193"/>
      <c r="E122" s="194"/>
      <c r="F122" s="186"/>
      <c r="G122" s="455"/>
      <c r="H122" s="192"/>
      <c r="J122" s="69"/>
      <c r="L122" s="39"/>
      <c r="N122" s="39"/>
      <c r="P122" s="40"/>
    </row>
    <row r="123" spans="1:16" s="21" customFormat="1" ht="14.25" customHeight="1">
      <c r="A123" s="45"/>
      <c r="B123" s="133"/>
      <c r="C123" s="46"/>
      <c r="D123" s="47"/>
      <c r="E123" s="48"/>
      <c r="F123" s="49"/>
      <c r="G123" s="452"/>
      <c r="H123" s="46"/>
      <c r="J123" s="69"/>
      <c r="L123" s="39"/>
      <c r="N123" s="39"/>
      <c r="P123" s="40"/>
    </row>
    <row r="124" spans="1:16" s="21" customFormat="1" ht="14.25" customHeight="1">
      <c r="A124" s="51"/>
      <c r="B124" s="79"/>
      <c r="C124" s="79"/>
      <c r="D124" s="193"/>
      <c r="E124" s="194"/>
      <c r="F124" s="186"/>
      <c r="G124" s="455"/>
      <c r="H124" s="192"/>
      <c r="J124" s="69"/>
      <c r="L124" s="39"/>
      <c r="N124" s="39"/>
      <c r="P124" s="40"/>
    </row>
    <row r="125" spans="1:16" s="21" customFormat="1" ht="14.25" customHeight="1">
      <c r="A125" s="45"/>
      <c r="B125" s="46"/>
      <c r="C125" s="363"/>
      <c r="D125" s="47"/>
      <c r="E125" s="48"/>
      <c r="F125" s="49"/>
      <c r="G125" s="452"/>
      <c r="H125" s="46"/>
      <c r="J125" s="69"/>
      <c r="L125" s="39"/>
      <c r="N125" s="39"/>
      <c r="P125" s="40"/>
    </row>
    <row r="126" spans="1:16" s="21" customFormat="1" ht="14.25" customHeight="1">
      <c r="A126" s="51"/>
      <c r="B126" s="79"/>
      <c r="C126" s="1"/>
      <c r="D126" s="193"/>
      <c r="E126" s="194"/>
      <c r="F126" s="186"/>
      <c r="G126" s="455"/>
      <c r="H126" s="192"/>
      <c r="J126" s="69"/>
      <c r="L126" s="39"/>
      <c r="N126" s="39"/>
      <c r="P126" s="40"/>
    </row>
    <row r="127" spans="1:16" s="21" customFormat="1" ht="14.25" customHeight="1">
      <c r="A127" s="45"/>
      <c r="B127" s="46"/>
      <c r="C127" s="363"/>
      <c r="D127" s="47"/>
      <c r="E127" s="48"/>
      <c r="F127" s="49"/>
      <c r="G127" s="452"/>
      <c r="H127" s="46"/>
      <c r="J127" s="69"/>
      <c r="L127" s="39"/>
      <c r="N127" s="39"/>
      <c r="P127" s="40"/>
    </row>
    <row r="128" spans="1:16" s="21" customFormat="1" ht="14.25" customHeight="1">
      <c r="A128" s="51"/>
      <c r="B128" s="192"/>
      <c r="C128" s="192"/>
      <c r="D128" s="193"/>
      <c r="E128" s="194"/>
      <c r="F128" s="186"/>
      <c r="G128" s="455"/>
      <c r="H128" s="192"/>
      <c r="J128" s="69"/>
      <c r="L128" s="39"/>
      <c r="N128" s="39"/>
      <c r="P128" s="40"/>
    </row>
    <row r="129" spans="1:16" s="21" customFormat="1" ht="14.25" customHeight="1">
      <c r="A129" s="45"/>
      <c r="B129" s="45"/>
      <c r="C129" s="46"/>
      <c r="D129" s="47"/>
      <c r="E129" s="48"/>
      <c r="F129" s="49"/>
      <c r="G129" s="452"/>
      <c r="H129" s="46"/>
      <c r="J129" s="69"/>
      <c r="L129" s="39"/>
      <c r="N129" s="39"/>
      <c r="P129" s="40"/>
    </row>
    <row r="130" spans="1:16" s="21" customFormat="1" ht="14.25" customHeight="1">
      <c r="A130" s="51"/>
      <c r="B130" s="79"/>
      <c r="C130" s="192"/>
      <c r="D130" s="193"/>
      <c r="E130" s="194"/>
      <c r="F130" s="186"/>
      <c r="G130" s="455"/>
      <c r="H130" s="192"/>
      <c r="J130" s="69"/>
      <c r="L130" s="39"/>
      <c r="N130" s="39"/>
      <c r="P130" s="40"/>
    </row>
    <row r="131" spans="1:16" s="21" customFormat="1" ht="14.25" customHeight="1">
      <c r="A131" s="45"/>
      <c r="B131" s="46"/>
      <c r="C131" s="46"/>
      <c r="D131" s="47"/>
      <c r="E131" s="48"/>
      <c r="F131" s="49"/>
      <c r="G131" s="452"/>
      <c r="H131" s="46"/>
      <c r="J131" s="69"/>
      <c r="L131" s="39"/>
      <c r="N131" s="39"/>
      <c r="P131" s="40"/>
    </row>
    <row r="132" spans="1:16" s="21" customFormat="1" ht="14.25" customHeight="1">
      <c r="A132" s="51"/>
      <c r="B132" s="79"/>
      <c r="C132" s="79"/>
      <c r="D132" s="193"/>
      <c r="E132" s="194"/>
      <c r="F132" s="186"/>
      <c r="G132" s="257"/>
      <c r="H132" s="192"/>
      <c r="J132" s="69"/>
      <c r="L132" s="39"/>
      <c r="N132" s="39"/>
      <c r="P132" s="40"/>
    </row>
    <row r="133" spans="1:16" s="21" customFormat="1" ht="14.25" customHeight="1">
      <c r="A133" s="45"/>
      <c r="B133" s="46"/>
      <c r="C133" s="363"/>
      <c r="D133" s="47"/>
      <c r="E133" s="48"/>
      <c r="F133" s="49"/>
      <c r="G133" s="256"/>
      <c r="H133" s="46"/>
      <c r="J133" s="69"/>
      <c r="L133" s="39"/>
      <c r="N133" s="39"/>
      <c r="P133" s="40"/>
    </row>
    <row r="134" spans="1:16" s="21" customFormat="1" ht="14.25" customHeight="1">
      <c r="A134" s="51"/>
      <c r="B134" s="79"/>
      <c r="C134" s="1"/>
      <c r="D134" s="193"/>
      <c r="E134" s="194"/>
      <c r="F134" s="186"/>
      <c r="G134" s="257"/>
      <c r="H134" s="192"/>
      <c r="J134" s="69"/>
      <c r="L134" s="39"/>
      <c r="N134" s="39"/>
      <c r="P134" s="40"/>
    </row>
    <row r="135" spans="1:16" s="21" customFormat="1" ht="14.25" customHeight="1">
      <c r="A135" s="45"/>
      <c r="B135" s="46"/>
      <c r="C135" s="363"/>
      <c r="D135" s="47"/>
      <c r="E135" s="48"/>
      <c r="F135" s="49"/>
      <c r="G135" s="256"/>
      <c r="H135" s="46"/>
      <c r="J135" s="69"/>
      <c r="L135" s="39"/>
      <c r="N135" s="39"/>
      <c r="P135" s="40"/>
    </row>
    <row r="136" spans="1:16" s="21" customFormat="1" ht="14.25" customHeight="1">
      <c r="A136" s="51"/>
      <c r="B136" s="79"/>
      <c r="C136" s="192"/>
      <c r="D136" s="193"/>
      <c r="E136" s="194"/>
      <c r="F136" s="186"/>
      <c r="G136" s="257"/>
      <c r="H136" s="192"/>
      <c r="J136" s="69"/>
      <c r="L136" s="39"/>
      <c r="N136" s="39"/>
      <c r="P136" s="40"/>
    </row>
    <row r="137" spans="1:16" s="21" customFormat="1" ht="14.25" customHeight="1">
      <c r="A137" s="45"/>
      <c r="B137" s="46"/>
      <c r="C137" s="46"/>
      <c r="D137" s="47"/>
      <c r="E137" s="48"/>
      <c r="F137" s="49"/>
      <c r="G137" s="256"/>
      <c r="H137" s="46"/>
      <c r="J137" s="69"/>
      <c r="L137" s="39"/>
      <c r="N137" s="39"/>
      <c r="P137" s="40"/>
    </row>
  </sheetData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3" manualBreakCount="3">
    <brk id="35" max="7" man="1"/>
    <brk id="69" max="7" man="1"/>
    <brk id="10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5"/>
  </sheetPr>
  <dimension ref="A1:O40"/>
  <sheetViews>
    <sheetView showZeros="0" topLeftCell="A19" zoomScale="118" zoomScaleNormal="118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233" customWidth="1"/>
    <col min="8" max="8" width="8.125" style="21" customWidth="1"/>
    <col min="9" max="9" width="8.25" style="28" customWidth="1"/>
    <col min="10" max="10" width="2.625" style="28" customWidth="1"/>
    <col min="11" max="11" width="5" style="107" customWidth="1"/>
    <col min="12" max="12" width="13.75" style="28" customWidth="1"/>
    <col min="13" max="13" width="8.625" style="28" customWidth="1"/>
    <col min="14" max="14" width="10" style="28" bestFit="1" customWidth="1"/>
    <col min="15" max="16384" width="9" style="28"/>
  </cols>
  <sheetData>
    <row r="1" spans="1:15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229" t="s">
        <v>12</v>
      </c>
      <c r="H1" s="700" t="s">
        <v>13</v>
      </c>
      <c r="I1" s="701"/>
      <c r="J1" s="701"/>
      <c r="K1" s="702"/>
      <c r="L1" s="21"/>
      <c r="M1" s="39"/>
      <c r="N1" s="21"/>
      <c r="O1" s="39"/>
    </row>
    <row r="2" spans="1:15" s="41" customFormat="1" ht="14.25" customHeight="1">
      <c r="A2" s="42"/>
      <c r="B2" s="42"/>
      <c r="C2" s="42"/>
      <c r="D2" s="43"/>
      <c r="E2" s="42"/>
      <c r="F2" s="44"/>
      <c r="G2" s="230"/>
      <c r="H2" s="187"/>
      <c r="I2" s="639"/>
      <c r="J2" s="188"/>
      <c r="K2" s="418"/>
      <c r="L2" s="21"/>
      <c r="M2" s="39"/>
      <c r="N2" s="705"/>
      <c r="O2" s="703"/>
    </row>
    <row r="3" spans="1:15" s="21" customFormat="1" ht="14.25" customHeight="1">
      <c r="A3" s="45" t="str">
        <f>Ⅰ!A7</f>
        <v>Ⅰ-1</v>
      </c>
      <c r="B3" s="46" t="str">
        <f>Ⅰ!B7</f>
        <v>直接仮設</v>
      </c>
      <c r="C3" s="46" t="s">
        <v>16</v>
      </c>
      <c r="D3" s="47"/>
      <c r="E3" s="48"/>
      <c r="F3" s="416"/>
      <c r="G3" s="445">
        <f>ROUNDDOWN(D3*F3,0)</f>
        <v>0</v>
      </c>
      <c r="H3" s="456"/>
      <c r="I3" s="457"/>
      <c r="J3" s="458"/>
      <c r="K3" s="459"/>
      <c r="M3" s="39"/>
      <c r="N3" s="704"/>
      <c r="O3" s="704"/>
    </row>
    <row r="4" spans="1:15" s="21" customFormat="1" ht="14.25" customHeight="1">
      <c r="A4" s="51"/>
      <c r="B4" s="79"/>
      <c r="C4" s="247"/>
      <c r="D4" s="88"/>
      <c r="E4" s="3"/>
      <c r="F4" s="460"/>
      <c r="G4" s="461">
        <f t="shared" ref="G4:G11" si="0">SUM(D4*F4)</f>
        <v>0</v>
      </c>
      <c r="H4" s="462"/>
      <c r="I4" s="463"/>
      <c r="J4" s="464"/>
      <c r="K4" s="465"/>
      <c r="L4" s="28"/>
      <c r="M4" s="94"/>
      <c r="N4" s="130"/>
      <c r="O4" s="91"/>
    </row>
    <row r="5" spans="1:15" s="21" customFormat="1" ht="14.25" customHeight="1">
      <c r="A5" s="45"/>
      <c r="B5" s="46" t="s">
        <v>26</v>
      </c>
      <c r="C5" s="205"/>
      <c r="D5" s="47">
        <v>544</v>
      </c>
      <c r="E5" s="6" t="s">
        <v>4</v>
      </c>
      <c r="F5" s="466">
        <f>ROUND((I4+I5)/1,-1)</f>
        <v>410</v>
      </c>
      <c r="G5" s="467">
        <f t="shared" si="0"/>
        <v>223040</v>
      </c>
      <c r="H5" s="456" t="s">
        <v>156</v>
      </c>
      <c r="I5" s="468">
        <v>410</v>
      </c>
      <c r="J5" s="469" t="s">
        <v>786</v>
      </c>
      <c r="K5" s="470"/>
      <c r="L5" s="28"/>
      <c r="M5" s="28"/>
      <c r="N5" s="130"/>
      <c r="O5" s="91"/>
    </row>
    <row r="6" spans="1:15" s="21" customFormat="1" ht="14.25" customHeight="1">
      <c r="A6" s="51"/>
      <c r="B6" s="79"/>
      <c r="C6" s="247"/>
      <c r="D6" s="88"/>
      <c r="E6" s="3"/>
      <c r="F6" s="460"/>
      <c r="G6" s="461">
        <f t="shared" si="0"/>
        <v>0</v>
      </c>
      <c r="H6" s="462"/>
      <c r="I6" s="463"/>
      <c r="J6" s="464"/>
      <c r="K6" s="465"/>
      <c r="L6" s="28"/>
      <c r="M6" s="94"/>
      <c r="N6" s="130"/>
      <c r="O6" s="91"/>
    </row>
    <row r="7" spans="1:15" s="21" customFormat="1" ht="14.25" customHeight="1">
      <c r="A7" s="45"/>
      <c r="B7" s="46" t="s">
        <v>61</v>
      </c>
      <c r="C7" s="205"/>
      <c r="D7" s="47">
        <v>428</v>
      </c>
      <c r="E7" s="6" t="s">
        <v>4</v>
      </c>
      <c r="F7" s="466">
        <f>ROUND((I6+I7)/1,-1)</f>
        <v>520</v>
      </c>
      <c r="G7" s="467">
        <f t="shared" si="0"/>
        <v>222560</v>
      </c>
      <c r="H7" s="456" t="s">
        <v>156</v>
      </c>
      <c r="I7" s="468">
        <v>520</v>
      </c>
      <c r="J7" s="469" t="s">
        <v>786</v>
      </c>
      <c r="K7" s="470"/>
      <c r="L7" s="28"/>
      <c r="M7" s="28"/>
      <c r="N7" s="130"/>
      <c r="O7" s="91"/>
    </row>
    <row r="8" spans="1:15" s="21" customFormat="1" ht="14.25" customHeight="1">
      <c r="A8" s="51"/>
      <c r="B8" s="79"/>
      <c r="C8" s="79"/>
      <c r="D8" s="88"/>
      <c r="E8" s="3"/>
      <c r="F8" s="460"/>
      <c r="G8" s="461">
        <f t="shared" si="0"/>
        <v>0</v>
      </c>
      <c r="H8" s="462" t="s">
        <v>1334</v>
      </c>
      <c r="I8" s="471">
        <v>380</v>
      </c>
      <c r="J8" s="472"/>
      <c r="K8" s="473"/>
      <c r="L8" s="28"/>
      <c r="M8" s="94"/>
      <c r="N8" s="130"/>
      <c r="O8" s="91"/>
    </row>
    <row r="9" spans="1:15" s="21" customFormat="1" ht="14.25" customHeight="1">
      <c r="A9" s="45"/>
      <c r="B9" s="46" t="s">
        <v>62</v>
      </c>
      <c r="C9" s="5"/>
      <c r="D9" s="47">
        <v>428</v>
      </c>
      <c r="E9" s="6" t="s">
        <v>4</v>
      </c>
      <c r="F9" s="466">
        <f>ROUND((I8+J8+I9+J9)/2,-1)</f>
        <v>350</v>
      </c>
      <c r="G9" s="467">
        <f t="shared" si="0"/>
        <v>149800</v>
      </c>
      <c r="H9" s="456" t="s">
        <v>157</v>
      </c>
      <c r="I9" s="468">
        <v>110</v>
      </c>
      <c r="J9" s="474" t="s">
        <v>1325</v>
      </c>
      <c r="K9" s="475"/>
      <c r="L9" s="28"/>
      <c r="M9" s="28"/>
      <c r="N9" s="130"/>
      <c r="O9" s="91"/>
    </row>
    <row r="10" spans="1:15" s="21" customFormat="1" ht="14.25" customHeight="1">
      <c r="A10" s="51"/>
      <c r="B10" s="79"/>
      <c r="C10" s="79"/>
      <c r="D10" s="88"/>
      <c r="E10" s="3"/>
      <c r="F10" s="460"/>
      <c r="G10" s="461">
        <f t="shared" si="0"/>
        <v>0</v>
      </c>
      <c r="H10" s="462" t="s">
        <v>1334</v>
      </c>
      <c r="I10" s="471">
        <v>780</v>
      </c>
      <c r="J10" s="476" t="s">
        <v>787</v>
      </c>
      <c r="K10" s="473"/>
      <c r="L10" s="28"/>
      <c r="M10" s="94"/>
      <c r="N10" s="130"/>
      <c r="O10" s="91"/>
    </row>
    <row r="11" spans="1:15" s="21" customFormat="1" ht="14.25" customHeight="1">
      <c r="A11" s="45"/>
      <c r="B11" s="93" t="s">
        <v>58</v>
      </c>
      <c r="C11" s="5"/>
      <c r="D11" s="47">
        <v>428</v>
      </c>
      <c r="E11" s="6" t="s">
        <v>4</v>
      </c>
      <c r="F11" s="466">
        <f>ROUND((I10+J10+I11+J11)/2,-1)</f>
        <v>1590</v>
      </c>
      <c r="G11" s="467">
        <f t="shared" si="0"/>
        <v>680520</v>
      </c>
      <c r="H11" s="456" t="s">
        <v>157</v>
      </c>
      <c r="I11" s="468">
        <v>1170</v>
      </c>
      <c r="J11" s="474" t="s">
        <v>1326</v>
      </c>
      <c r="K11" s="475"/>
      <c r="L11" s="28"/>
      <c r="M11" s="28"/>
      <c r="N11" s="130"/>
      <c r="O11" s="91"/>
    </row>
    <row r="12" spans="1:15" s="21" customFormat="1" ht="14.25" customHeight="1">
      <c r="A12" s="51"/>
      <c r="B12" s="79"/>
      <c r="C12" s="192" t="s">
        <v>788</v>
      </c>
      <c r="D12" s="88"/>
      <c r="E12" s="3"/>
      <c r="F12" s="460"/>
      <c r="G12" s="461">
        <f t="shared" ref="G12:G13" si="1">SUM(D12*F12)</f>
        <v>0</v>
      </c>
      <c r="H12" s="462" t="s">
        <v>1335</v>
      </c>
      <c r="I12" s="471">
        <v>2010</v>
      </c>
      <c r="J12" s="472"/>
      <c r="K12" s="473"/>
      <c r="L12" s="28"/>
      <c r="M12" s="94"/>
      <c r="N12" s="130"/>
      <c r="O12" s="91"/>
    </row>
    <row r="13" spans="1:15" s="21" customFormat="1" ht="14.25" customHeight="1">
      <c r="A13" s="45"/>
      <c r="B13" s="46" t="s">
        <v>63</v>
      </c>
      <c r="C13" s="46" t="s">
        <v>790</v>
      </c>
      <c r="D13" s="47">
        <v>681</v>
      </c>
      <c r="E13" s="6" t="s">
        <v>4</v>
      </c>
      <c r="F13" s="466">
        <f>ROUND((I12+J12+I13+J13)/2,-1)</f>
        <v>1830</v>
      </c>
      <c r="G13" s="467">
        <f t="shared" si="1"/>
        <v>1246230</v>
      </c>
      <c r="H13" s="456" t="s">
        <v>342</v>
      </c>
      <c r="I13" s="468">
        <v>1640</v>
      </c>
      <c r="J13" s="469"/>
      <c r="K13" s="475"/>
      <c r="L13" s="28"/>
      <c r="M13" s="28"/>
      <c r="N13" s="130"/>
      <c r="O13" s="91"/>
    </row>
    <row r="14" spans="1:15" s="21" customFormat="1" ht="14.25" customHeight="1">
      <c r="A14" s="191"/>
      <c r="B14" s="192"/>
      <c r="C14" s="192" t="s">
        <v>791</v>
      </c>
      <c r="D14" s="193"/>
      <c r="E14" s="185"/>
      <c r="F14" s="477"/>
      <c r="G14" s="447"/>
      <c r="H14" s="478"/>
      <c r="I14" s="463"/>
      <c r="J14" s="464"/>
      <c r="K14" s="479" t="s">
        <v>1336</v>
      </c>
      <c r="L14" s="28"/>
      <c r="M14" s="28"/>
      <c r="N14" s="130"/>
      <c r="O14" s="91"/>
    </row>
    <row r="15" spans="1:15" s="21" customFormat="1" ht="14.25" customHeight="1">
      <c r="A15" s="45"/>
      <c r="B15" s="46"/>
      <c r="C15" s="46"/>
      <c r="D15" s="47"/>
      <c r="E15" s="6"/>
      <c r="F15" s="416"/>
      <c r="G15" s="445"/>
      <c r="H15" s="456"/>
      <c r="I15" s="480"/>
      <c r="J15" s="469"/>
      <c r="K15" s="481" t="s">
        <v>1327</v>
      </c>
      <c r="L15" s="28"/>
      <c r="M15" s="28"/>
      <c r="N15" s="130"/>
      <c r="O15" s="91"/>
    </row>
    <row r="16" spans="1:15" s="21" customFormat="1" ht="14.25" customHeight="1">
      <c r="A16" s="99"/>
      <c r="B16" s="133"/>
      <c r="C16" s="133" t="s">
        <v>792</v>
      </c>
      <c r="D16" s="207"/>
      <c r="E16" s="3"/>
      <c r="F16" s="460"/>
      <c r="G16" s="461">
        <f t="shared" ref="G16:G17" si="2">SUM(D16*F16)</f>
        <v>0</v>
      </c>
      <c r="H16" s="462" t="s">
        <v>1059</v>
      </c>
      <c r="I16" s="471">
        <v>445</v>
      </c>
      <c r="J16" s="472"/>
      <c r="K16" s="473"/>
      <c r="L16" s="28"/>
      <c r="M16" s="94"/>
      <c r="N16" s="130"/>
      <c r="O16" s="91"/>
    </row>
    <row r="17" spans="1:15" s="21" customFormat="1" ht="14.25" customHeight="1">
      <c r="A17" s="45"/>
      <c r="B17" s="46" t="s">
        <v>164</v>
      </c>
      <c r="C17" s="46" t="s">
        <v>82</v>
      </c>
      <c r="D17" s="47">
        <v>428</v>
      </c>
      <c r="E17" s="6" t="s">
        <v>4</v>
      </c>
      <c r="F17" s="466">
        <f>ROUND((I16+J16+I17+J17)/2,-1)</f>
        <v>400</v>
      </c>
      <c r="G17" s="467">
        <f t="shared" si="2"/>
        <v>171200</v>
      </c>
      <c r="H17" s="456" t="s">
        <v>159</v>
      </c>
      <c r="I17" s="468">
        <v>360</v>
      </c>
      <c r="J17" s="469"/>
      <c r="K17" s="475"/>
      <c r="L17" s="28"/>
      <c r="M17" s="28"/>
      <c r="N17" s="130"/>
      <c r="O17" s="91"/>
    </row>
    <row r="18" spans="1:15" s="21" customFormat="1" ht="14.25" customHeight="1">
      <c r="A18" s="191"/>
      <c r="B18" s="192"/>
      <c r="C18" s="192"/>
      <c r="D18" s="193"/>
      <c r="E18" s="185"/>
      <c r="F18" s="477"/>
      <c r="G18" s="447"/>
      <c r="H18" s="478"/>
      <c r="I18" s="463"/>
      <c r="J18" s="464"/>
      <c r="K18" s="479" t="s">
        <v>793</v>
      </c>
      <c r="L18" s="28"/>
      <c r="M18" s="28"/>
      <c r="N18" s="130"/>
      <c r="O18" s="91"/>
    </row>
    <row r="19" spans="1:15" s="21" customFormat="1" ht="14.25" customHeight="1">
      <c r="A19" s="45"/>
      <c r="B19" s="46"/>
      <c r="C19" s="46"/>
      <c r="D19" s="47"/>
      <c r="E19" s="6"/>
      <c r="F19" s="416"/>
      <c r="G19" s="445"/>
      <c r="H19" s="456"/>
      <c r="I19" s="480"/>
      <c r="J19" s="469"/>
      <c r="K19" s="481"/>
      <c r="L19" s="28"/>
      <c r="M19" s="28"/>
      <c r="N19" s="130"/>
      <c r="O19" s="91"/>
    </row>
    <row r="20" spans="1:15" s="21" customFormat="1" ht="14.25" customHeight="1">
      <c r="A20" s="99"/>
      <c r="B20" s="133"/>
      <c r="C20" s="133" t="s">
        <v>98</v>
      </c>
      <c r="D20" s="207"/>
      <c r="E20" s="3"/>
      <c r="F20" s="460"/>
      <c r="G20" s="461">
        <f t="shared" ref="G20:G21" si="3">SUM(D20*F20)</f>
        <v>0</v>
      </c>
      <c r="H20" s="462" t="s">
        <v>1059</v>
      </c>
      <c r="I20" s="471">
        <v>393</v>
      </c>
      <c r="J20" s="472"/>
      <c r="K20" s="473"/>
      <c r="L20" s="28"/>
      <c r="M20" s="94"/>
      <c r="N20" s="130"/>
      <c r="O20" s="91"/>
    </row>
    <row r="21" spans="1:15" s="21" customFormat="1" ht="14.25" customHeight="1">
      <c r="A21" s="45"/>
      <c r="B21" s="46" t="s">
        <v>64</v>
      </c>
      <c r="C21" s="46" t="s">
        <v>794</v>
      </c>
      <c r="D21" s="47">
        <v>544</v>
      </c>
      <c r="E21" s="6" t="s">
        <v>4</v>
      </c>
      <c r="F21" s="466">
        <f>ROUND((I20+J20+I21+J21)/2,-1)</f>
        <v>430</v>
      </c>
      <c r="G21" s="467">
        <f t="shared" si="3"/>
        <v>233920</v>
      </c>
      <c r="H21" s="456" t="s">
        <v>160</v>
      </c>
      <c r="I21" s="468">
        <v>473</v>
      </c>
      <c r="J21" s="469"/>
      <c r="K21" s="475"/>
      <c r="L21" s="28"/>
      <c r="M21" s="28"/>
      <c r="N21" s="130"/>
      <c r="O21" s="91"/>
    </row>
    <row r="22" spans="1:15" s="21" customFormat="1" ht="14.25" customHeight="1">
      <c r="A22" s="191"/>
      <c r="B22" s="192"/>
      <c r="C22" s="192" t="s">
        <v>789</v>
      </c>
      <c r="D22" s="193"/>
      <c r="E22" s="185"/>
      <c r="F22" s="477"/>
      <c r="G22" s="447"/>
      <c r="H22" s="478"/>
      <c r="I22" s="463"/>
      <c r="J22" s="464"/>
      <c r="K22" s="479" t="s">
        <v>796</v>
      </c>
      <c r="L22" s="28"/>
      <c r="M22" s="28"/>
      <c r="N22" s="130"/>
      <c r="O22" s="91"/>
    </row>
    <row r="23" spans="1:15" s="21" customFormat="1" ht="14.25" customHeight="1">
      <c r="A23" s="45"/>
      <c r="B23" s="46"/>
      <c r="C23" s="46"/>
      <c r="D23" s="47"/>
      <c r="E23" s="6"/>
      <c r="F23" s="416"/>
      <c r="G23" s="445"/>
      <c r="H23" s="456"/>
      <c r="I23" s="480"/>
      <c r="J23" s="469"/>
      <c r="K23" s="481" t="s">
        <v>798</v>
      </c>
      <c r="L23" s="28"/>
      <c r="M23" s="28"/>
      <c r="N23" s="130"/>
      <c r="O23" s="91"/>
    </row>
    <row r="24" spans="1:15" s="21" customFormat="1" ht="14.25" customHeight="1">
      <c r="A24" s="99"/>
      <c r="B24" s="133"/>
      <c r="C24" s="133" t="s">
        <v>280</v>
      </c>
      <c r="D24" s="207"/>
      <c r="E24" s="3"/>
      <c r="F24" s="460"/>
      <c r="G24" s="461">
        <f t="shared" ref="G24:G25" si="4">SUM(D24*F24)</f>
        <v>0</v>
      </c>
      <c r="H24" s="462" t="s">
        <v>1059</v>
      </c>
      <c r="I24" s="471">
        <v>500</v>
      </c>
      <c r="J24" s="472"/>
      <c r="K24" s="473"/>
      <c r="L24" s="28"/>
      <c r="M24" s="94"/>
      <c r="N24" s="130"/>
      <c r="O24" s="91"/>
    </row>
    <row r="25" spans="1:15" s="21" customFormat="1" ht="14.25" customHeight="1">
      <c r="A25" s="45"/>
      <c r="B25" s="46" t="s">
        <v>64</v>
      </c>
      <c r="C25" s="46" t="s">
        <v>795</v>
      </c>
      <c r="D25" s="47">
        <v>681</v>
      </c>
      <c r="E25" s="6" t="s">
        <v>4</v>
      </c>
      <c r="F25" s="466">
        <f>ROUND((I24+J24+I25+J25)/2,-1)</f>
        <v>520</v>
      </c>
      <c r="G25" s="467">
        <f t="shared" si="4"/>
        <v>354120</v>
      </c>
      <c r="H25" s="456" t="s">
        <v>160</v>
      </c>
      <c r="I25" s="468">
        <v>547</v>
      </c>
      <c r="J25" s="469"/>
      <c r="K25" s="475"/>
      <c r="L25" s="28"/>
      <c r="M25" s="28"/>
      <c r="N25" s="130"/>
      <c r="O25" s="91"/>
    </row>
    <row r="26" spans="1:15" s="21" customFormat="1" ht="14.25" customHeight="1">
      <c r="A26" s="191"/>
      <c r="B26" s="192"/>
      <c r="C26" s="192" t="s">
        <v>789</v>
      </c>
      <c r="D26" s="193"/>
      <c r="E26" s="185"/>
      <c r="F26" s="477"/>
      <c r="G26" s="447"/>
      <c r="H26" s="478"/>
      <c r="I26" s="463"/>
      <c r="J26" s="464"/>
      <c r="K26" s="479" t="s">
        <v>797</v>
      </c>
      <c r="L26" s="28"/>
      <c r="M26" s="28"/>
      <c r="N26" s="130"/>
      <c r="O26" s="91"/>
    </row>
    <row r="27" spans="1:15" s="21" customFormat="1" ht="14.25" customHeight="1">
      <c r="A27" s="45"/>
      <c r="B27" s="46"/>
      <c r="C27" s="46"/>
      <c r="D27" s="47"/>
      <c r="E27" s="6"/>
      <c r="F27" s="416"/>
      <c r="G27" s="445"/>
      <c r="H27" s="456"/>
      <c r="I27" s="480"/>
      <c r="J27" s="469"/>
      <c r="K27" s="481" t="s">
        <v>799</v>
      </c>
      <c r="L27" s="28"/>
      <c r="M27" s="28"/>
      <c r="N27" s="130"/>
      <c r="O27" s="91"/>
    </row>
    <row r="28" spans="1:15" s="21" customFormat="1" ht="14.25" customHeight="1">
      <c r="A28" s="99"/>
      <c r="B28" s="335"/>
      <c r="C28" s="335"/>
      <c r="D28" s="409"/>
      <c r="E28" s="156"/>
      <c r="F28" s="482"/>
      <c r="G28" s="441"/>
      <c r="H28" s="483"/>
      <c r="I28" s="484"/>
      <c r="J28" s="484"/>
      <c r="K28" s="485"/>
      <c r="L28" s="28"/>
      <c r="M28" s="94"/>
      <c r="N28" s="130"/>
      <c r="O28" s="91"/>
    </row>
    <row r="29" spans="1:15" s="21" customFormat="1" ht="14.25" customHeight="1">
      <c r="A29" s="45"/>
      <c r="B29" s="101" t="s">
        <v>57</v>
      </c>
      <c r="C29" s="57"/>
      <c r="D29" s="64"/>
      <c r="E29" s="65"/>
      <c r="F29" s="486"/>
      <c r="G29" s="445">
        <f>SUM(G5,G7,G9,G11,G13,G15,G17,G19,G21,G23,G25,G27)</f>
        <v>3281390</v>
      </c>
      <c r="H29" s="456"/>
      <c r="I29" s="487"/>
      <c r="J29" s="469"/>
      <c r="K29" s="470"/>
      <c r="L29" s="90">
        <f>SUM(G4:G27)</f>
        <v>3281390</v>
      </c>
      <c r="M29" s="28"/>
      <c r="N29" s="130"/>
      <c r="O29" s="91"/>
    </row>
    <row r="30" spans="1:15" s="21" customFormat="1" ht="14.25" customHeight="1">
      <c r="A30" s="99"/>
      <c r="B30" s="79"/>
      <c r="C30" s="79"/>
      <c r="D30" s="88"/>
      <c r="E30" s="89"/>
      <c r="F30" s="488"/>
      <c r="G30" s="443"/>
      <c r="H30" s="489"/>
      <c r="I30" s="490"/>
      <c r="J30" s="490"/>
      <c r="K30" s="491"/>
      <c r="L30" s="28"/>
      <c r="M30" s="94"/>
      <c r="N30" s="130"/>
      <c r="O30" s="91"/>
    </row>
    <row r="31" spans="1:15" s="21" customFormat="1" ht="14.25" customHeight="1">
      <c r="A31" s="99"/>
      <c r="B31" s="46"/>
      <c r="C31" s="46"/>
      <c r="D31" s="47"/>
      <c r="E31" s="65"/>
      <c r="F31" s="416"/>
      <c r="G31" s="445"/>
      <c r="H31" s="456"/>
      <c r="I31" s="487"/>
      <c r="J31" s="469"/>
      <c r="K31" s="492"/>
      <c r="L31" s="28"/>
      <c r="M31" s="28"/>
      <c r="N31" s="130"/>
      <c r="O31" s="91"/>
    </row>
    <row r="32" spans="1:15" s="21" customFormat="1" ht="14.25" customHeight="1">
      <c r="A32" s="51"/>
      <c r="B32" s="79"/>
      <c r="C32" s="79"/>
      <c r="D32" s="88"/>
      <c r="E32" s="89"/>
      <c r="F32" s="488"/>
      <c r="G32" s="443"/>
      <c r="H32" s="493"/>
      <c r="I32" s="494"/>
      <c r="J32" s="495"/>
      <c r="K32" s="496"/>
      <c r="L32" s="28"/>
      <c r="M32" s="94"/>
      <c r="N32" s="130"/>
      <c r="O32" s="91"/>
    </row>
    <row r="33" spans="1:15" s="21" customFormat="1" ht="14.25" customHeight="1">
      <c r="A33" s="45"/>
      <c r="B33" s="46"/>
      <c r="C33" s="46"/>
      <c r="D33" s="47"/>
      <c r="E33" s="48"/>
      <c r="F33" s="55"/>
      <c r="G33" s="226"/>
      <c r="H33" s="50"/>
      <c r="I33" s="125"/>
      <c r="J33" s="24"/>
      <c r="K33" s="162"/>
      <c r="L33" s="28"/>
      <c r="M33" s="28"/>
      <c r="N33" s="130"/>
      <c r="O33" s="91"/>
    </row>
    <row r="34" spans="1:15" s="21" customFormat="1" ht="14.25" customHeight="1">
      <c r="A34" s="51"/>
      <c r="B34" s="79"/>
      <c r="C34" s="79"/>
      <c r="D34" s="88"/>
      <c r="E34" s="89"/>
      <c r="F34" s="52"/>
      <c r="G34" s="231"/>
      <c r="H34" s="53"/>
      <c r="I34" s="11"/>
      <c r="J34" s="13"/>
      <c r="K34" s="95"/>
      <c r="L34" s="28"/>
      <c r="M34" s="94"/>
      <c r="N34" s="130"/>
      <c r="O34" s="39"/>
    </row>
    <row r="35" spans="1:15" s="21" customFormat="1" ht="14.25" customHeight="1">
      <c r="A35" s="57"/>
      <c r="B35" s="101"/>
      <c r="C35" s="57"/>
      <c r="D35" s="64"/>
      <c r="E35" s="65"/>
      <c r="F35" s="66"/>
      <c r="G35" s="226"/>
      <c r="H35" s="50"/>
      <c r="I35" s="15"/>
      <c r="J35" s="15"/>
      <c r="K35" s="32"/>
      <c r="L35" s="22"/>
      <c r="M35" s="108"/>
      <c r="O35" s="39"/>
    </row>
    <row r="36" spans="1:15" s="21" customFormat="1" ht="14.25" customHeight="1">
      <c r="A36" s="94"/>
      <c r="B36" s="28"/>
      <c r="C36" s="28"/>
      <c r="D36" s="102"/>
      <c r="E36" s="103"/>
      <c r="F36" s="104"/>
      <c r="G36" s="232"/>
      <c r="H36" s="28"/>
      <c r="I36" s="22"/>
      <c r="K36" s="105"/>
      <c r="L36" s="28"/>
      <c r="M36" s="39"/>
      <c r="O36" s="39"/>
    </row>
    <row r="37" spans="1:15" s="21" customFormat="1" ht="14.25" customHeight="1">
      <c r="A37" s="94"/>
      <c r="B37" s="28"/>
      <c r="C37" s="28"/>
      <c r="D37" s="102"/>
      <c r="E37" s="103"/>
      <c r="F37" s="106"/>
      <c r="G37" s="232"/>
      <c r="H37" s="41"/>
      <c r="K37" s="105"/>
      <c r="L37" s="28"/>
      <c r="M37" s="39"/>
      <c r="O37" s="39"/>
    </row>
    <row r="38" spans="1:15" s="21" customFormat="1" ht="14.25" customHeight="1">
      <c r="A38" s="94"/>
      <c r="B38" s="28"/>
      <c r="C38" s="28" t="s">
        <v>16</v>
      </c>
      <c r="D38" s="102"/>
      <c r="E38" s="103"/>
      <c r="F38" s="104"/>
      <c r="G38" s="232"/>
      <c r="H38" s="28"/>
      <c r="I38" s="22"/>
      <c r="K38" s="105"/>
      <c r="L38" s="28"/>
      <c r="M38" s="39"/>
      <c r="O38" s="39"/>
    </row>
    <row r="39" spans="1:15" s="21" customFormat="1" ht="14.25" customHeight="1">
      <c r="A39" s="94"/>
      <c r="B39" s="28"/>
      <c r="C39" s="28"/>
      <c r="D39" s="102"/>
      <c r="E39" s="103"/>
      <c r="F39" s="104"/>
      <c r="G39" s="232"/>
      <c r="H39" s="28"/>
      <c r="K39" s="105"/>
      <c r="L39" s="28"/>
      <c r="M39" s="39"/>
      <c r="O39" s="39"/>
    </row>
    <row r="40" spans="1:15" s="21" customFormat="1" ht="14.25" customHeight="1">
      <c r="D40" s="68"/>
      <c r="E40" s="41"/>
      <c r="F40" s="104"/>
      <c r="G40" s="232"/>
      <c r="H40" s="28"/>
      <c r="I40" s="22"/>
      <c r="K40" s="105"/>
      <c r="L40" s="28"/>
      <c r="M40" s="39"/>
      <c r="O40" s="39"/>
    </row>
  </sheetData>
  <mergeCells count="3">
    <mergeCell ref="H1:K1"/>
    <mergeCell ref="O2:O3"/>
    <mergeCell ref="N2:N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5"/>
  </sheetPr>
  <dimension ref="A1:Q69"/>
  <sheetViews>
    <sheetView showZeros="0" view="pageBreakPreview" topLeftCell="B51" zoomScale="130" zoomScaleNormal="85" zoomScaleSheetLayoutView="130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110" customWidth="1"/>
    <col min="5" max="5" width="6" style="41" customWidth="1"/>
    <col min="6" max="6" width="15.875" style="108" customWidth="1"/>
    <col min="7" max="7" width="20" style="108" customWidth="1"/>
    <col min="8" max="8" width="8.125" style="21" customWidth="1"/>
    <col min="9" max="9" width="8.25" style="119" customWidth="1"/>
    <col min="10" max="10" width="2.625" style="28" customWidth="1"/>
    <col min="11" max="11" width="5" style="34" customWidth="1"/>
    <col min="12" max="12" width="13.375" style="28" customWidth="1"/>
    <col min="13" max="15" width="10" style="28" customWidth="1"/>
    <col min="16" max="16384" width="9" style="28"/>
  </cols>
  <sheetData>
    <row r="1" spans="1:17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38" t="s">
        <v>12</v>
      </c>
      <c r="H1" s="706" t="s">
        <v>13</v>
      </c>
      <c r="I1" s="707"/>
      <c r="J1" s="707"/>
      <c r="K1" s="708"/>
      <c r="L1" s="21"/>
      <c r="M1" s="108"/>
      <c r="N1" s="21"/>
      <c r="O1" s="108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222"/>
      <c r="G2" s="298"/>
      <c r="H2" s="187"/>
      <c r="I2" s="639"/>
      <c r="J2" s="188"/>
      <c r="K2" s="418"/>
      <c r="L2" s="21"/>
      <c r="M2" s="39"/>
      <c r="N2" s="705"/>
      <c r="O2" s="703"/>
      <c r="P2" s="705"/>
      <c r="Q2" s="40"/>
    </row>
    <row r="3" spans="1:17" s="21" customFormat="1" ht="14.25" customHeight="1">
      <c r="A3" s="45" t="str">
        <f>Ⅰ!A9</f>
        <v>Ⅰ-2</v>
      </c>
      <c r="B3" s="46" t="str">
        <f>Ⅰ!B9</f>
        <v>基礎</v>
      </c>
      <c r="C3" s="46"/>
      <c r="D3" s="47"/>
      <c r="E3" s="48"/>
      <c r="F3" s="497"/>
      <c r="G3" s="467"/>
      <c r="H3" s="456"/>
      <c r="I3" s="457"/>
      <c r="J3" s="458"/>
      <c r="K3" s="459"/>
      <c r="M3" s="39"/>
      <c r="N3" s="704"/>
      <c r="O3" s="704"/>
      <c r="P3" s="704"/>
      <c r="Q3" s="40"/>
    </row>
    <row r="4" spans="1:17" s="21" customFormat="1" ht="14.25" customHeight="1">
      <c r="A4" s="191"/>
      <c r="B4" s="183"/>
      <c r="C4" s="203" t="s">
        <v>165</v>
      </c>
      <c r="D4" s="30"/>
      <c r="E4" s="3"/>
      <c r="F4" s="460"/>
      <c r="G4" s="498">
        <f t="shared" ref="G4:G33" si="0">SUM(D4*F4)</f>
        <v>0</v>
      </c>
      <c r="H4" s="478" t="s">
        <v>1337</v>
      </c>
      <c r="I4" s="463">
        <v>770</v>
      </c>
      <c r="J4" s="464"/>
      <c r="K4" s="499"/>
      <c r="M4" s="39"/>
      <c r="N4" s="705"/>
      <c r="O4" s="703"/>
      <c r="P4" s="92"/>
      <c r="Q4" s="40"/>
    </row>
    <row r="5" spans="1:17" s="21" customFormat="1" ht="14.25" customHeight="1">
      <c r="A5" s="45"/>
      <c r="B5" s="4" t="s">
        <v>119</v>
      </c>
      <c r="C5" s="205" t="s">
        <v>347</v>
      </c>
      <c r="D5" s="29">
        <v>270</v>
      </c>
      <c r="E5" s="6" t="s">
        <v>3</v>
      </c>
      <c r="F5" s="466">
        <f>ROUND((I4+J4+I5+J5)/2,-1)</f>
        <v>790</v>
      </c>
      <c r="G5" s="445">
        <f t="shared" si="0"/>
        <v>213300</v>
      </c>
      <c r="H5" s="500" t="s">
        <v>145</v>
      </c>
      <c r="I5" s="501">
        <v>810</v>
      </c>
      <c r="J5" s="502"/>
      <c r="K5" s="503"/>
      <c r="M5" s="39"/>
      <c r="N5" s="704"/>
      <c r="O5" s="704"/>
      <c r="P5" s="92"/>
      <c r="Q5" s="40"/>
    </row>
    <row r="6" spans="1:17" s="21" customFormat="1" ht="14.25" customHeight="1">
      <c r="A6" s="191"/>
      <c r="B6" s="183"/>
      <c r="C6" s="203"/>
      <c r="D6" s="30"/>
      <c r="E6" s="3"/>
      <c r="F6" s="460"/>
      <c r="G6" s="498">
        <f t="shared" si="0"/>
        <v>0</v>
      </c>
      <c r="H6" s="478" t="s">
        <v>1337</v>
      </c>
      <c r="I6" s="463">
        <v>350</v>
      </c>
      <c r="J6" s="464"/>
      <c r="K6" s="499"/>
      <c r="M6" s="39"/>
      <c r="N6" s="705"/>
      <c r="O6" s="703"/>
      <c r="P6" s="92"/>
      <c r="Q6" s="40"/>
    </row>
    <row r="7" spans="1:17" s="21" customFormat="1" ht="14.25" customHeight="1">
      <c r="A7" s="45"/>
      <c r="B7" s="4" t="s">
        <v>120</v>
      </c>
      <c r="C7" s="205" t="s">
        <v>347</v>
      </c>
      <c r="D7" s="29">
        <v>275</v>
      </c>
      <c r="E7" s="6" t="s">
        <v>4</v>
      </c>
      <c r="F7" s="466">
        <f>ROUND((I6+J6+I7+J7)/2,-1)</f>
        <v>370</v>
      </c>
      <c r="G7" s="445">
        <f t="shared" si="0"/>
        <v>101750</v>
      </c>
      <c r="H7" s="500" t="s">
        <v>145</v>
      </c>
      <c r="I7" s="501">
        <v>380</v>
      </c>
      <c r="J7" s="502"/>
      <c r="K7" s="503"/>
      <c r="M7" s="39"/>
      <c r="N7" s="704"/>
      <c r="O7" s="704"/>
      <c r="P7" s="92"/>
      <c r="Q7" s="40"/>
    </row>
    <row r="8" spans="1:17" s="21" customFormat="1" ht="14.25" customHeight="1">
      <c r="A8" s="191"/>
      <c r="B8" s="183"/>
      <c r="C8" s="203" t="s">
        <v>165</v>
      </c>
      <c r="D8" s="30"/>
      <c r="E8" s="3"/>
      <c r="F8" s="460"/>
      <c r="G8" s="498">
        <f t="shared" si="0"/>
        <v>0</v>
      </c>
      <c r="H8" s="478" t="s">
        <v>1337</v>
      </c>
      <c r="I8" s="463">
        <v>1070</v>
      </c>
      <c r="J8" s="464"/>
      <c r="K8" s="499"/>
      <c r="M8" s="39"/>
      <c r="N8" s="705"/>
      <c r="O8" s="703"/>
      <c r="P8" s="92"/>
      <c r="Q8" s="40"/>
    </row>
    <row r="9" spans="1:17" s="21" customFormat="1" ht="14.25" customHeight="1">
      <c r="A9" s="45"/>
      <c r="B9" s="4" t="s">
        <v>121</v>
      </c>
      <c r="C9" s="205" t="s">
        <v>166</v>
      </c>
      <c r="D9" s="29">
        <v>132</v>
      </c>
      <c r="E9" s="6" t="s">
        <v>3</v>
      </c>
      <c r="F9" s="466">
        <f>ROUND((I8+J8+I9+J9)/2,-1)</f>
        <v>1110</v>
      </c>
      <c r="G9" s="445">
        <f t="shared" si="0"/>
        <v>146520</v>
      </c>
      <c r="H9" s="500" t="s">
        <v>145</v>
      </c>
      <c r="I9" s="501">
        <v>1150</v>
      </c>
      <c r="J9" s="469"/>
      <c r="K9" s="475"/>
      <c r="M9" s="39"/>
      <c r="N9" s="704"/>
      <c r="O9" s="704"/>
      <c r="P9" s="92"/>
      <c r="Q9" s="40"/>
    </row>
    <row r="10" spans="1:17" s="21" customFormat="1" ht="14.25" customHeight="1">
      <c r="A10" s="191"/>
      <c r="B10" s="192"/>
      <c r="C10" s="203" t="s">
        <v>1313</v>
      </c>
      <c r="D10" s="30"/>
      <c r="E10" s="3"/>
      <c r="F10" s="460"/>
      <c r="G10" s="498">
        <f t="shared" si="0"/>
        <v>0</v>
      </c>
      <c r="H10" s="462" t="s">
        <v>1315</v>
      </c>
      <c r="I10" s="471"/>
      <c r="J10" s="472"/>
      <c r="K10" s="473"/>
      <c r="M10" s="39"/>
      <c r="N10" s="705"/>
      <c r="O10" s="703"/>
      <c r="Q10" s="40"/>
    </row>
    <row r="11" spans="1:17" s="21" customFormat="1" ht="14.25" customHeight="1">
      <c r="A11" s="45"/>
      <c r="B11" s="46" t="s">
        <v>167</v>
      </c>
      <c r="C11" s="205" t="s">
        <v>1314</v>
      </c>
      <c r="D11" s="29">
        <v>138</v>
      </c>
      <c r="E11" s="6" t="s">
        <v>3</v>
      </c>
      <c r="F11" s="466">
        <f>代価表!G1179</f>
        <v>784</v>
      </c>
      <c r="G11" s="445">
        <f t="shared" si="0"/>
        <v>108192</v>
      </c>
      <c r="H11" s="456"/>
      <c r="I11" s="468"/>
      <c r="J11" s="469"/>
      <c r="K11" s="470"/>
      <c r="M11" s="39"/>
      <c r="N11" s="704"/>
      <c r="O11" s="704"/>
      <c r="Q11" s="40"/>
    </row>
    <row r="12" spans="1:17" s="21" customFormat="1" ht="14.25" customHeight="1">
      <c r="A12" s="99"/>
      <c r="B12" s="183"/>
      <c r="C12" s="203"/>
      <c r="D12" s="30"/>
      <c r="E12" s="3"/>
      <c r="F12" s="460"/>
      <c r="G12" s="498">
        <f t="shared" si="0"/>
        <v>0</v>
      </c>
      <c r="H12" s="478" t="s">
        <v>1337</v>
      </c>
      <c r="I12" s="463">
        <v>95000</v>
      </c>
      <c r="J12" s="464"/>
      <c r="K12" s="499"/>
      <c r="M12" s="39"/>
      <c r="N12" s="705"/>
      <c r="O12" s="703"/>
      <c r="Q12" s="40"/>
    </row>
    <row r="13" spans="1:17" s="21" customFormat="1" ht="14.25" customHeight="1">
      <c r="A13" s="45"/>
      <c r="B13" s="4" t="s">
        <v>59</v>
      </c>
      <c r="C13" s="205" t="s">
        <v>74</v>
      </c>
      <c r="D13" s="29">
        <v>2</v>
      </c>
      <c r="E13" s="6" t="s">
        <v>237</v>
      </c>
      <c r="F13" s="466">
        <f>ROUND((I12+J12+I13+J13)/2,-2)</f>
        <v>93500</v>
      </c>
      <c r="G13" s="445">
        <f t="shared" si="0"/>
        <v>187000</v>
      </c>
      <c r="H13" s="500" t="s">
        <v>145</v>
      </c>
      <c r="I13" s="501">
        <v>92000</v>
      </c>
      <c r="J13" s="502"/>
      <c r="K13" s="503"/>
      <c r="M13" s="39"/>
      <c r="N13" s="704"/>
      <c r="O13" s="704"/>
      <c r="Q13" s="40"/>
    </row>
    <row r="14" spans="1:17" s="21" customFormat="1" ht="14.25" customHeight="1">
      <c r="A14" s="191"/>
      <c r="B14" s="192"/>
      <c r="C14" s="203"/>
      <c r="D14" s="193"/>
      <c r="E14" s="3"/>
      <c r="F14" s="488"/>
      <c r="G14" s="498">
        <f t="shared" si="0"/>
        <v>0</v>
      </c>
      <c r="H14" s="478"/>
      <c r="I14" s="463"/>
      <c r="J14" s="464"/>
      <c r="K14" s="499"/>
      <c r="L14" s="223"/>
      <c r="M14" s="115"/>
      <c r="N14" s="115"/>
      <c r="O14" s="224"/>
      <c r="Q14" s="40"/>
    </row>
    <row r="15" spans="1:17" s="21" customFormat="1" ht="14.25" customHeight="1">
      <c r="A15" s="45"/>
      <c r="B15" s="46"/>
      <c r="C15" s="205"/>
      <c r="D15" s="47"/>
      <c r="E15" s="6"/>
      <c r="F15" s="416"/>
      <c r="G15" s="445">
        <f t="shared" si="0"/>
        <v>0</v>
      </c>
      <c r="H15" s="456"/>
      <c r="I15" s="468"/>
      <c r="J15" s="469"/>
      <c r="K15" s="475"/>
      <c r="L15" s="223"/>
      <c r="M15" s="115"/>
      <c r="N15" s="115"/>
      <c r="O15" s="224"/>
      <c r="Q15" s="40"/>
    </row>
    <row r="16" spans="1:17" s="21" customFormat="1" ht="14.25" customHeight="1">
      <c r="A16" s="191"/>
      <c r="B16" s="183"/>
      <c r="C16" s="203" t="s">
        <v>137</v>
      </c>
      <c r="D16" s="30"/>
      <c r="E16" s="3"/>
      <c r="F16" s="460"/>
      <c r="G16" s="498">
        <f t="shared" si="0"/>
        <v>0</v>
      </c>
      <c r="H16" s="462" t="s">
        <v>1338</v>
      </c>
      <c r="I16" s="471">
        <v>5600</v>
      </c>
      <c r="J16" s="472"/>
      <c r="K16" s="473"/>
      <c r="L16" s="223"/>
      <c r="M16" s="115"/>
      <c r="N16" s="115"/>
      <c r="O16" s="224"/>
      <c r="Q16" s="40"/>
    </row>
    <row r="17" spans="1:17" s="21" customFormat="1" ht="14.25" customHeight="1">
      <c r="A17" s="45"/>
      <c r="B17" s="4" t="s">
        <v>68</v>
      </c>
      <c r="C17" s="205" t="s">
        <v>88</v>
      </c>
      <c r="D17" s="29">
        <v>27.5</v>
      </c>
      <c r="E17" s="6" t="s">
        <v>3</v>
      </c>
      <c r="F17" s="466">
        <f>ROUND((I16+J16+I17+J17)/2,-1)</f>
        <v>5290</v>
      </c>
      <c r="G17" s="445">
        <f t="shared" si="0"/>
        <v>145475</v>
      </c>
      <c r="H17" s="456" t="s">
        <v>146</v>
      </c>
      <c r="I17" s="468">
        <v>4980</v>
      </c>
      <c r="J17" s="469"/>
      <c r="K17" s="475"/>
      <c r="L17" s="223"/>
      <c r="M17" s="115"/>
      <c r="N17" s="115"/>
      <c r="O17" s="224"/>
      <c r="Q17" s="40"/>
    </row>
    <row r="18" spans="1:17" s="21" customFormat="1" ht="14.25" customHeight="1">
      <c r="A18" s="191"/>
      <c r="B18" s="183"/>
      <c r="C18" s="203" t="s">
        <v>137</v>
      </c>
      <c r="D18" s="30"/>
      <c r="E18" s="3"/>
      <c r="F18" s="460"/>
      <c r="G18" s="498">
        <f t="shared" si="0"/>
        <v>0</v>
      </c>
      <c r="H18" s="462" t="s">
        <v>1338</v>
      </c>
      <c r="I18" s="471">
        <v>5400</v>
      </c>
      <c r="J18" s="472"/>
      <c r="K18" s="473"/>
      <c r="M18" s="39"/>
      <c r="O18" s="108"/>
      <c r="Q18" s="40"/>
    </row>
    <row r="19" spans="1:17" s="21" customFormat="1" ht="14.25" customHeight="1">
      <c r="A19" s="45"/>
      <c r="B19" s="4" t="s">
        <v>68</v>
      </c>
      <c r="C19" s="205" t="s">
        <v>89</v>
      </c>
      <c r="D19" s="29">
        <v>59</v>
      </c>
      <c r="E19" s="6" t="s">
        <v>3</v>
      </c>
      <c r="F19" s="466">
        <f>ROUND((I18+J18+I19+J19)/2,-1)</f>
        <v>5100</v>
      </c>
      <c r="G19" s="445">
        <f t="shared" si="0"/>
        <v>300900</v>
      </c>
      <c r="H19" s="456" t="s">
        <v>146</v>
      </c>
      <c r="I19" s="468">
        <v>4800</v>
      </c>
      <c r="J19" s="469"/>
      <c r="K19" s="475"/>
      <c r="L19" s="108"/>
      <c r="M19" s="28"/>
      <c r="N19" s="54"/>
      <c r="O19" s="54"/>
      <c r="Q19" s="40"/>
    </row>
    <row r="20" spans="1:17" s="21" customFormat="1" ht="14.25" customHeight="1">
      <c r="A20" s="191"/>
      <c r="B20" s="183"/>
      <c r="C20" s="2"/>
      <c r="D20" s="30"/>
      <c r="E20" s="3"/>
      <c r="F20" s="488"/>
      <c r="G20" s="498">
        <f t="shared" si="0"/>
        <v>0</v>
      </c>
      <c r="H20" s="478" t="s">
        <v>338</v>
      </c>
      <c r="I20" s="463"/>
      <c r="J20" s="464"/>
      <c r="K20" s="499"/>
      <c r="L20" s="223"/>
      <c r="M20" s="115"/>
      <c r="N20" s="115"/>
      <c r="O20" s="224"/>
      <c r="Q20" s="40"/>
    </row>
    <row r="21" spans="1:17" s="21" customFormat="1" ht="14.25" customHeight="1">
      <c r="A21" s="45"/>
      <c r="B21" s="4" t="s">
        <v>72</v>
      </c>
      <c r="C21" s="5" t="s">
        <v>67</v>
      </c>
      <c r="D21" s="29">
        <v>8.1999999999999993</v>
      </c>
      <c r="E21" s="6" t="s">
        <v>3</v>
      </c>
      <c r="F21" s="416">
        <f>SUM(代価表!G13)</f>
        <v>42000</v>
      </c>
      <c r="G21" s="445">
        <f t="shared" si="0"/>
        <v>344400</v>
      </c>
      <c r="H21" s="456"/>
      <c r="I21" s="468"/>
      <c r="J21" s="469"/>
      <c r="K21" s="475"/>
      <c r="L21" s="223"/>
      <c r="M21" s="115"/>
      <c r="N21" s="115"/>
      <c r="O21" s="224"/>
      <c r="Q21" s="40"/>
    </row>
    <row r="22" spans="1:17" s="21" customFormat="1" ht="14.25" customHeight="1">
      <c r="A22" s="191"/>
      <c r="B22" s="183"/>
      <c r="C22" s="203"/>
      <c r="D22" s="30"/>
      <c r="E22" s="3"/>
      <c r="F22" s="460"/>
      <c r="G22" s="498">
        <f t="shared" si="0"/>
        <v>0</v>
      </c>
      <c r="H22" s="462" t="s">
        <v>1338</v>
      </c>
      <c r="I22" s="471">
        <v>260</v>
      </c>
      <c r="J22" s="472"/>
      <c r="K22" s="473"/>
      <c r="L22" s="28"/>
      <c r="M22" s="94"/>
      <c r="N22" s="40"/>
      <c r="O22" s="108"/>
      <c r="Q22" s="40"/>
    </row>
    <row r="23" spans="1:17" s="21" customFormat="1" ht="14.25" customHeight="1">
      <c r="A23" s="45"/>
      <c r="B23" s="4" t="s">
        <v>801</v>
      </c>
      <c r="C23" s="205" t="s">
        <v>800</v>
      </c>
      <c r="D23" s="29">
        <v>393</v>
      </c>
      <c r="E23" s="6" t="s">
        <v>4</v>
      </c>
      <c r="F23" s="466">
        <f>ROUND((I22+J22+I23+J23)/2,-1)</f>
        <v>240</v>
      </c>
      <c r="G23" s="445">
        <f t="shared" si="0"/>
        <v>94320</v>
      </c>
      <c r="H23" s="456" t="s">
        <v>146</v>
      </c>
      <c r="I23" s="468">
        <v>220</v>
      </c>
      <c r="J23" s="469"/>
      <c r="K23" s="475"/>
      <c r="L23" s="90"/>
      <c r="M23" s="28"/>
      <c r="N23" s="130"/>
      <c r="O23" s="108"/>
      <c r="Q23" s="40"/>
    </row>
    <row r="24" spans="1:17" s="21" customFormat="1" ht="14.25" customHeight="1">
      <c r="A24" s="51"/>
      <c r="B24" s="79"/>
      <c r="C24" s="79"/>
      <c r="D24" s="88"/>
      <c r="E24" s="89"/>
      <c r="F24" s="488"/>
      <c r="G24" s="498">
        <f t="shared" si="0"/>
        <v>0</v>
      </c>
      <c r="H24" s="478"/>
      <c r="I24" s="463"/>
      <c r="J24" s="464"/>
      <c r="K24" s="499"/>
      <c r="L24" s="28"/>
      <c r="M24" s="94"/>
      <c r="N24" s="40"/>
      <c r="O24" s="108"/>
      <c r="Q24" s="40"/>
    </row>
    <row r="25" spans="1:17" s="21" customFormat="1" ht="14.25" customHeight="1">
      <c r="A25" s="45"/>
      <c r="B25" s="46"/>
      <c r="C25" s="46"/>
      <c r="D25" s="47"/>
      <c r="E25" s="65"/>
      <c r="F25" s="416"/>
      <c r="G25" s="445">
        <f t="shared" si="0"/>
        <v>0</v>
      </c>
      <c r="H25" s="456"/>
      <c r="I25" s="468"/>
      <c r="J25" s="469"/>
      <c r="K25" s="475"/>
      <c r="L25" s="28"/>
      <c r="M25" s="28"/>
      <c r="N25" s="130"/>
      <c r="O25" s="108"/>
      <c r="Q25" s="40"/>
    </row>
    <row r="26" spans="1:17" s="21" customFormat="1" ht="14.25" customHeight="1">
      <c r="A26" s="51"/>
      <c r="B26" s="183"/>
      <c r="C26" s="203" t="s">
        <v>138</v>
      </c>
      <c r="D26" s="30"/>
      <c r="E26" s="3"/>
      <c r="F26" s="504"/>
      <c r="G26" s="505">
        <f t="shared" ref="G26:G31" si="1">SUM(D26*F26)</f>
        <v>0</v>
      </c>
      <c r="H26" s="462" t="s">
        <v>149</v>
      </c>
      <c r="I26" s="471">
        <v>123000</v>
      </c>
      <c r="J26" s="472"/>
      <c r="K26" s="473"/>
      <c r="M26" s="39"/>
      <c r="N26" s="40"/>
      <c r="O26" s="108"/>
      <c r="Q26" s="40"/>
    </row>
    <row r="27" spans="1:17" s="21" customFormat="1" ht="14.25" customHeight="1">
      <c r="A27" s="45"/>
      <c r="B27" s="4" t="s">
        <v>20</v>
      </c>
      <c r="C27" s="205" t="s">
        <v>168</v>
      </c>
      <c r="D27" s="29">
        <v>1</v>
      </c>
      <c r="E27" s="6" t="s">
        <v>0</v>
      </c>
      <c r="F27" s="466">
        <f>ROUND((I26+J26+I27+J27)/2,-3)</f>
        <v>119000</v>
      </c>
      <c r="G27" s="467">
        <f t="shared" si="1"/>
        <v>119000</v>
      </c>
      <c r="H27" s="456" t="s">
        <v>150</v>
      </c>
      <c r="I27" s="468">
        <v>114000</v>
      </c>
      <c r="J27" s="469"/>
      <c r="K27" s="470"/>
      <c r="M27" s="28"/>
      <c r="N27" s="130"/>
      <c r="O27" s="108"/>
      <c r="Q27" s="40"/>
    </row>
    <row r="28" spans="1:17" s="21" customFormat="1" ht="14.25" customHeight="1">
      <c r="A28" s="51"/>
      <c r="B28" s="7"/>
      <c r="C28" s="203" t="s">
        <v>138</v>
      </c>
      <c r="D28" s="30"/>
      <c r="E28" s="3"/>
      <c r="F28" s="504"/>
      <c r="G28" s="461">
        <f t="shared" si="1"/>
        <v>0</v>
      </c>
      <c r="H28" s="462" t="s">
        <v>149</v>
      </c>
      <c r="I28" s="506">
        <v>121000</v>
      </c>
      <c r="J28" s="507"/>
      <c r="K28" s="508"/>
      <c r="M28" s="28"/>
      <c r="N28" s="130"/>
      <c r="O28" s="108"/>
      <c r="Q28" s="40"/>
    </row>
    <row r="29" spans="1:17" s="21" customFormat="1" ht="14.25" customHeight="1">
      <c r="A29" s="45"/>
      <c r="B29" s="4" t="s">
        <v>20</v>
      </c>
      <c r="C29" s="205" t="s">
        <v>169</v>
      </c>
      <c r="D29" s="29">
        <v>8.8000000000000007</v>
      </c>
      <c r="E29" s="6" t="s">
        <v>0</v>
      </c>
      <c r="F29" s="466">
        <f>ROUND((I28+J28+I29+J29)/2,-3)</f>
        <v>117000</v>
      </c>
      <c r="G29" s="467">
        <f t="shared" si="1"/>
        <v>1029600</v>
      </c>
      <c r="H29" s="456" t="s">
        <v>150</v>
      </c>
      <c r="I29" s="468">
        <v>112000</v>
      </c>
      <c r="J29" s="469"/>
      <c r="K29" s="470"/>
      <c r="M29" s="28"/>
      <c r="N29" s="130"/>
      <c r="O29" s="108"/>
      <c r="Q29" s="40"/>
    </row>
    <row r="30" spans="1:17" s="21" customFormat="1" ht="14.25" customHeight="1">
      <c r="A30" s="51"/>
      <c r="B30" s="7"/>
      <c r="C30" s="203" t="s">
        <v>138</v>
      </c>
      <c r="D30" s="30"/>
      <c r="E30" s="3"/>
      <c r="F30" s="504"/>
      <c r="G30" s="461">
        <f t="shared" si="1"/>
        <v>0</v>
      </c>
      <c r="H30" s="509" t="s">
        <v>149</v>
      </c>
      <c r="I30" s="506">
        <v>119000</v>
      </c>
      <c r="J30" s="507"/>
      <c r="K30" s="508"/>
      <c r="M30" s="28"/>
      <c r="N30" s="130"/>
      <c r="O30" s="108"/>
      <c r="Q30" s="40"/>
    </row>
    <row r="31" spans="1:17" s="21" customFormat="1" ht="14.25" customHeight="1">
      <c r="A31" s="45"/>
      <c r="B31" s="4" t="s">
        <v>20</v>
      </c>
      <c r="C31" s="205" t="s">
        <v>170</v>
      </c>
      <c r="D31" s="29">
        <v>0.1</v>
      </c>
      <c r="E31" s="6" t="s">
        <v>0</v>
      </c>
      <c r="F31" s="466">
        <f t="shared" ref="F31" si="2">ROUND((I30+J30+I31+J31)/2,-3)</f>
        <v>115000</v>
      </c>
      <c r="G31" s="467">
        <f t="shared" si="1"/>
        <v>11500</v>
      </c>
      <c r="H31" s="456" t="s">
        <v>150</v>
      </c>
      <c r="I31" s="468">
        <v>110000</v>
      </c>
      <c r="J31" s="469"/>
      <c r="K31" s="470"/>
      <c r="M31" s="28"/>
      <c r="N31" s="130"/>
      <c r="O31" s="108"/>
      <c r="Q31" s="40"/>
    </row>
    <row r="32" spans="1:17" s="21" customFormat="1" ht="14.25" customHeight="1">
      <c r="A32" s="51"/>
      <c r="B32" s="183"/>
      <c r="C32" s="203"/>
      <c r="D32" s="124"/>
      <c r="E32" s="3"/>
      <c r="F32" s="504"/>
      <c r="G32" s="505">
        <f t="shared" si="0"/>
        <v>0</v>
      </c>
      <c r="H32" s="462" t="s">
        <v>161</v>
      </c>
      <c r="I32" s="463">
        <v>-39000</v>
      </c>
      <c r="J32" s="464" t="s">
        <v>360</v>
      </c>
      <c r="K32" s="465"/>
      <c r="M32" s="28"/>
      <c r="N32" s="130"/>
      <c r="O32" s="108"/>
      <c r="Q32" s="40"/>
    </row>
    <row r="33" spans="1:17" s="21" customFormat="1" ht="14.25" customHeight="1">
      <c r="A33" s="45"/>
      <c r="B33" s="4" t="s">
        <v>60</v>
      </c>
      <c r="C33" s="205"/>
      <c r="D33" s="31">
        <v>0.3</v>
      </c>
      <c r="E33" s="6" t="s">
        <v>0</v>
      </c>
      <c r="F33" s="466">
        <f>ROUND((I32+I33)/1,-1)</f>
        <v>-39000</v>
      </c>
      <c r="G33" s="467">
        <f t="shared" si="0"/>
        <v>-11700</v>
      </c>
      <c r="H33" s="456"/>
      <c r="I33" s="480"/>
      <c r="J33" s="469"/>
      <c r="K33" s="470"/>
      <c r="M33" s="28"/>
      <c r="N33" s="130"/>
      <c r="O33" s="108"/>
      <c r="Q33" s="40"/>
    </row>
    <row r="34" spans="1:17" s="21" customFormat="1" ht="14.25" customHeight="1">
      <c r="A34" s="51"/>
      <c r="B34" s="183"/>
      <c r="C34" s="203"/>
      <c r="D34" s="30"/>
      <c r="E34" s="3"/>
      <c r="F34" s="460"/>
      <c r="G34" s="498">
        <f t="shared" ref="G34:G63" si="3">SUM(D34*F34)</f>
        <v>0</v>
      </c>
      <c r="H34" s="478" t="s">
        <v>1339</v>
      </c>
      <c r="I34" s="463">
        <v>162000</v>
      </c>
      <c r="J34" s="510" t="s">
        <v>802</v>
      </c>
      <c r="K34" s="511"/>
      <c r="M34" s="28"/>
      <c r="N34" s="130"/>
      <c r="O34" s="108"/>
      <c r="Q34" s="40"/>
    </row>
    <row r="35" spans="1:17" s="21" customFormat="1" ht="14.25" customHeight="1">
      <c r="A35" s="45"/>
      <c r="B35" s="4" t="s">
        <v>21</v>
      </c>
      <c r="C35" s="205"/>
      <c r="D35" s="29">
        <v>9.5</v>
      </c>
      <c r="E35" s="6" t="s">
        <v>0</v>
      </c>
      <c r="F35" s="466">
        <f>ROUND((I34+I35)/2,-2)</f>
        <v>154000</v>
      </c>
      <c r="G35" s="445">
        <f t="shared" si="3"/>
        <v>1463000</v>
      </c>
      <c r="H35" s="456" t="s">
        <v>362</v>
      </c>
      <c r="I35" s="468">
        <v>146000</v>
      </c>
      <c r="J35" s="512" t="s">
        <v>802</v>
      </c>
      <c r="K35" s="513"/>
      <c r="M35" s="28"/>
      <c r="N35" s="130"/>
      <c r="O35" s="108"/>
      <c r="Q35" s="40"/>
    </row>
    <row r="36" spans="1:17" s="21" customFormat="1" ht="14.25" customHeight="1">
      <c r="A36" s="51"/>
      <c r="B36" s="183"/>
      <c r="C36" s="203"/>
      <c r="D36" s="30"/>
      <c r="E36" s="3"/>
      <c r="F36" s="460"/>
      <c r="G36" s="498">
        <f t="shared" si="3"/>
        <v>0</v>
      </c>
      <c r="H36" s="478" t="s">
        <v>1340</v>
      </c>
      <c r="I36" s="463">
        <v>6500</v>
      </c>
      <c r="J36" s="464"/>
      <c r="K36" s="499"/>
      <c r="M36" s="28"/>
      <c r="N36" s="130"/>
      <c r="O36" s="108"/>
      <c r="Q36" s="40"/>
    </row>
    <row r="37" spans="1:17" s="21" customFormat="1" ht="14.25" customHeight="1">
      <c r="A37" s="45"/>
      <c r="B37" s="4" t="s">
        <v>22</v>
      </c>
      <c r="C37" s="205" t="s">
        <v>93</v>
      </c>
      <c r="D37" s="29">
        <v>9.5</v>
      </c>
      <c r="E37" s="6" t="s">
        <v>0</v>
      </c>
      <c r="F37" s="466">
        <f>ROUND((I36+J36+I37+J37)/2,-1)</f>
        <v>6750</v>
      </c>
      <c r="G37" s="445">
        <f t="shared" si="3"/>
        <v>64125</v>
      </c>
      <c r="H37" s="500" t="s">
        <v>151</v>
      </c>
      <c r="I37" s="501">
        <v>7000</v>
      </c>
      <c r="J37" s="502"/>
      <c r="K37" s="503"/>
      <c r="M37" s="28"/>
      <c r="N37" s="130"/>
      <c r="O37" s="108"/>
      <c r="Q37" s="40"/>
    </row>
    <row r="38" spans="1:17" s="21" customFormat="1" ht="14.25" customHeight="1">
      <c r="A38" s="51"/>
      <c r="B38" s="183"/>
      <c r="C38" s="203"/>
      <c r="D38" s="30"/>
      <c r="E38" s="3"/>
      <c r="F38" s="488"/>
      <c r="G38" s="498">
        <f t="shared" si="3"/>
        <v>0</v>
      </c>
      <c r="H38" s="478"/>
      <c r="I38" s="463"/>
      <c r="J38" s="464"/>
      <c r="K38" s="499"/>
      <c r="M38" s="28"/>
      <c r="N38" s="130"/>
      <c r="O38" s="108"/>
      <c r="Q38" s="40"/>
    </row>
    <row r="39" spans="1:17" s="21" customFormat="1" ht="14.25" customHeight="1">
      <c r="A39" s="45"/>
      <c r="B39" s="4"/>
      <c r="C39" s="205"/>
      <c r="D39" s="29"/>
      <c r="E39" s="6"/>
      <c r="F39" s="416"/>
      <c r="G39" s="445">
        <f t="shared" si="3"/>
        <v>0</v>
      </c>
      <c r="H39" s="456"/>
      <c r="I39" s="468"/>
      <c r="J39" s="469"/>
      <c r="K39" s="475"/>
      <c r="M39" s="28"/>
      <c r="N39" s="130"/>
      <c r="O39" s="108"/>
      <c r="Q39" s="40"/>
    </row>
    <row r="40" spans="1:17" s="21" customFormat="1" ht="14.25" customHeight="1">
      <c r="A40" s="51"/>
      <c r="B40" s="183"/>
      <c r="C40" s="203" t="s">
        <v>142</v>
      </c>
      <c r="D40" s="30"/>
      <c r="E40" s="185"/>
      <c r="F40" s="504"/>
      <c r="G40" s="505">
        <f t="shared" si="3"/>
        <v>0</v>
      </c>
      <c r="H40" s="462" t="s">
        <v>352</v>
      </c>
      <c r="I40" s="471">
        <v>25600</v>
      </c>
      <c r="J40" s="472"/>
      <c r="K40" s="473"/>
      <c r="M40" s="28"/>
      <c r="N40" s="130"/>
      <c r="O40" s="108"/>
      <c r="Q40" s="40"/>
    </row>
    <row r="41" spans="1:17" s="21" customFormat="1" ht="14.25" customHeight="1">
      <c r="A41" s="45"/>
      <c r="B41" s="4" t="s">
        <v>25</v>
      </c>
      <c r="C41" s="205" t="s">
        <v>401</v>
      </c>
      <c r="D41" s="29">
        <v>59</v>
      </c>
      <c r="E41" s="6" t="s">
        <v>3</v>
      </c>
      <c r="F41" s="466">
        <f>ROUND((I40+J40+I41+J41)/2,-2)</f>
        <v>25600</v>
      </c>
      <c r="G41" s="467">
        <f t="shared" si="3"/>
        <v>1510400</v>
      </c>
      <c r="H41" s="456" t="s">
        <v>353</v>
      </c>
      <c r="I41" s="468">
        <v>25600</v>
      </c>
      <c r="J41" s="469"/>
      <c r="K41" s="470"/>
      <c r="M41" s="28"/>
      <c r="N41" s="130"/>
      <c r="O41" s="108"/>
      <c r="Q41" s="40"/>
    </row>
    <row r="42" spans="1:17" s="21" customFormat="1" ht="14.25" customHeight="1">
      <c r="A42" s="51"/>
      <c r="B42" s="183"/>
      <c r="C42" s="203" t="s">
        <v>172</v>
      </c>
      <c r="D42" s="199"/>
      <c r="E42" s="185"/>
      <c r="F42" s="504"/>
      <c r="G42" s="505">
        <f t="shared" si="3"/>
        <v>0</v>
      </c>
      <c r="H42" s="462" t="s">
        <v>352</v>
      </c>
      <c r="I42" s="471">
        <v>26100</v>
      </c>
      <c r="J42" s="472"/>
      <c r="K42" s="473"/>
      <c r="M42" s="28"/>
      <c r="N42" s="130"/>
      <c r="O42" s="108"/>
      <c r="Q42" s="40"/>
    </row>
    <row r="43" spans="1:17" s="21" customFormat="1" ht="14.25" customHeight="1">
      <c r="A43" s="45"/>
      <c r="B43" s="4" t="s">
        <v>25</v>
      </c>
      <c r="C43" s="205" t="s">
        <v>401</v>
      </c>
      <c r="D43" s="29">
        <v>62.5</v>
      </c>
      <c r="E43" s="6" t="s">
        <v>3</v>
      </c>
      <c r="F43" s="466">
        <f>ROUND((I42+J42+I43+J43)/2,-2)</f>
        <v>26100</v>
      </c>
      <c r="G43" s="467">
        <f t="shared" si="3"/>
        <v>1631250</v>
      </c>
      <c r="H43" s="456" t="s">
        <v>353</v>
      </c>
      <c r="I43" s="468">
        <v>26100</v>
      </c>
      <c r="J43" s="469"/>
      <c r="K43" s="470"/>
      <c r="M43" s="28"/>
      <c r="N43" s="130"/>
      <c r="O43" s="108"/>
      <c r="Q43" s="40"/>
    </row>
    <row r="44" spans="1:17" s="21" customFormat="1" ht="14.25" customHeight="1">
      <c r="A44" s="51"/>
      <c r="B44" s="183"/>
      <c r="C44" s="203" t="s">
        <v>238</v>
      </c>
      <c r="D44" s="30"/>
      <c r="E44" s="185"/>
      <c r="F44" s="488"/>
      <c r="G44" s="498">
        <f t="shared" si="3"/>
        <v>0</v>
      </c>
      <c r="H44" s="478" t="s">
        <v>141</v>
      </c>
      <c r="I44" s="463"/>
      <c r="J44" s="464"/>
      <c r="K44" s="499"/>
      <c r="M44" s="28"/>
      <c r="N44" s="130"/>
      <c r="O44" s="108"/>
      <c r="Q44" s="40"/>
    </row>
    <row r="45" spans="1:17" s="21" customFormat="1" ht="14.25" customHeight="1">
      <c r="A45" s="45"/>
      <c r="B45" s="4" t="s">
        <v>97</v>
      </c>
      <c r="C45" s="205" t="s">
        <v>122</v>
      </c>
      <c r="D45" s="29">
        <v>59</v>
      </c>
      <c r="E45" s="6" t="s">
        <v>3</v>
      </c>
      <c r="F45" s="416">
        <f>SUM(代価表!G27)</f>
        <v>3320</v>
      </c>
      <c r="G45" s="445">
        <f t="shared" si="3"/>
        <v>195880</v>
      </c>
      <c r="H45" s="456"/>
      <c r="I45" s="468"/>
      <c r="J45" s="469"/>
      <c r="K45" s="475"/>
      <c r="M45" s="28"/>
      <c r="N45" s="130"/>
      <c r="O45" s="108"/>
      <c r="Q45" s="40"/>
    </row>
    <row r="46" spans="1:17" s="21" customFormat="1" ht="14.25" customHeight="1">
      <c r="A46" s="51"/>
      <c r="B46" s="183"/>
      <c r="C46" s="203" t="s">
        <v>91</v>
      </c>
      <c r="D46" s="199"/>
      <c r="E46" s="185"/>
      <c r="F46" s="488"/>
      <c r="G46" s="498">
        <f t="shared" ref="G46:G47" si="4">SUM(D46*F46)</f>
        <v>0</v>
      </c>
      <c r="H46" s="478" t="s">
        <v>339</v>
      </c>
      <c r="I46" s="463"/>
      <c r="J46" s="464"/>
      <c r="K46" s="499"/>
      <c r="M46" s="28"/>
      <c r="N46" s="130"/>
      <c r="O46" s="108"/>
      <c r="Q46" s="40"/>
    </row>
    <row r="47" spans="1:17" s="21" customFormat="1" ht="14.25" customHeight="1">
      <c r="A47" s="45"/>
      <c r="B47" s="4" t="s">
        <v>97</v>
      </c>
      <c r="C47" s="205" t="s">
        <v>122</v>
      </c>
      <c r="D47" s="29">
        <v>62.5</v>
      </c>
      <c r="E47" s="6" t="s">
        <v>3</v>
      </c>
      <c r="F47" s="416">
        <f>SUM(代価表!G41)</f>
        <v>2930</v>
      </c>
      <c r="G47" s="445">
        <f t="shared" si="4"/>
        <v>183125</v>
      </c>
      <c r="H47" s="456"/>
      <c r="I47" s="468"/>
      <c r="J47" s="469"/>
      <c r="K47" s="475"/>
      <c r="M47" s="28"/>
      <c r="N47" s="130"/>
      <c r="O47" s="108"/>
      <c r="Q47" s="40"/>
    </row>
    <row r="48" spans="1:17" s="21" customFormat="1" ht="14.25" customHeight="1">
      <c r="A48" s="51"/>
      <c r="B48" s="183"/>
      <c r="C48" s="203"/>
      <c r="D48" s="124"/>
      <c r="E48" s="185"/>
      <c r="F48" s="488"/>
      <c r="G48" s="498">
        <f t="shared" ref="G48:G49" si="5">SUM(D48*F48)</f>
        <v>0</v>
      </c>
      <c r="H48" s="478" t="s">
        <v>340</v>
      </c>
      <c r="I48" s="463"/>
      <c r="J48" s="464"/>
      <c r="K48" s="499"/>
      <c r="M48" s="28"/>
      <c r="N48" s="130"/>
      <c r="O48" s="108"/>
      <c r="Q48" s="40"/>
    </row>
    <row r="49" spans="1:17" s="21" customFormat="1" ht="14.25" customHeight="1">
      <c r="A49" s="45"/>
      <c r="B49" s="4" t="s">
        <v>90</v>
      </c>
      <c r="C49" s="205"/>
      <c r="D49" s="31">
        <v>62.5</v>
      </c>
      <c r="E49" s="6" t="s">
        <v>3</v>
      </c>
      <c r="F49" s="416">
        <f>SUM(代価表!G57)</f>
        <v>900</v>
      </c>
      <c r="G49" s="445">
        <f t="shared" si="5"/>
        <v>56250</v>
      </c>
      <c r="H49" s="456"/>
      <c r="I49" s="468"/>
      <c r="J49" s="469"/>
      <c r="K49" s="475"/>
      <c r="M49" s="28"/>
      <c r="N49" s="130"/>
      <c r="O49" s="108"/>
      <c r="Q49" s="40"/>
    </row>
    <row r="50" spans="1:17" s="21" customFormat="1" ht="14.25" customHeight="1">
      <c r="A50" s="51"/>
      <c r="B50" s="183"/>
      <c r="C50" s="203"/>
      <c r="D50" s="30"/>
      <c r="E50" s="3"/>
      <c r="F50" s="488"/>
      <c r="G50" s="498">
        <f t="shared" si="3"/>
        <v>0</v>
      </c>
      <c r="H50" s="478"/>
      <c r="I50" s="463"/>
      <c r="J50" s="464"/>
      <c r="K50" s="499"/>
      <c r="M50" s="28"/>
      <c r="N50" s="130"/>
      <c r="O50" s="108"/>
      <c r="Q50" s="40"/>
    </row>
    <row r="51" spans="1:17" s="21" customFormat="1" ht="14.25" customHeight="1">
      <c r="A51" s="45"/>
      <c r="B51" s="4"/>
      <c r="C51" s="205"/>
      <c r="D51" s="29"/>
      <c r="E51" s="6"/>
      <c r="F51" s="416"/>
      <c r="G51" s="445">
        <f t="shared" si="3"/>
        <v>0</v>
      </c>
      <c r="H51" s="456"/>
      <c r="I51" s="468"/>
      <c r="J51" s="469"/>
      <c r="K51" s="475"/>
      <c r="M51" s="28"/>
      <c r="N51" s="130"/>
      <c r="O51" s="108"/>
      <c r="Q51" s="40"/>
    </row>
    <row r="52" spans="1:17" s="21" customFormat="1" ht="14.25" customHeight="1">
      <c r="A52" s="51"/>
      <c r="B52" s="183"/>
      <c r="C52" s="203"/>
      <c r="D52" s="30"/>
      <c r="E52" s="3"/>
      <c r="F52" s="460"/>
      <c r="G52" s="498">
        <f t="shared" si="3"/>
        <v>0</v>
      </c>
      <c r="H52" s="478" t="s">
        <v>1341</v>
      </c>
      <c r="I52" s="463">
        <v>8240</v>
      </c>
      <c r="J52" s="464"/>
      <c r="K52" s="499"/>
      <c r="M52" s="28"/>
      <c r="N52" s="130"/>
      <c r="O52" s="108"/>
      <c r="Q52" s="40"/>
    </row>
    <row r="53" spans="1:17" s="21" customFormat="1" ht="14.25" customHeight="1">
      <c r="A53" s="45"/>
      <c r="B53" s="4" t="s">
        <v>92</v>
      </c>
      <c r="C53" s="205" t="s">
        <v>96</v>
      </c>
      <c r="D53" s="29">
        <v>408</v>
      </c>
      <c r="E53" s="6" t="s">
        <v>4</v>
      </c>
      <c r="F53" s="466">
        <f>ROUND((I52+J52+I53+J53)/2,-1)</f>
        <v>8600</v>
      </c>
      <c r="G53" s="445">
        <f t="shared" si="3"/>
        <v>3508800</v>
      </c>
      <c r="H53" s="456" t="s">
        <v>153</v>
      </c>
      <c r="I53" s="468">
        <v>8950</v>
      </c>
      <c r="J53" s="469"/>
      <c r="K53" s="475"/>
      <c r="M53" s="28"/>
      <c r="N53" s="130"/>
      <c r="O53" s="108"/>
      <c r="Q53" s="40"/>
    </row>
    <row r="54" spans="1:17" s="21" customFormat="1" ht="14.25" customHeight="1">
      <c r="A54" s="51"/>
      <c r="B54" s="7"/>
      <c r="C54" s="203"/>
      <c r="D54" s="30"/>
      <c r="E54" s="3"/>
      <c r="F54" s="460"/>
      <c r="G54" s="498">
        <f t="shared" si="3"/>
        <v>0</v>
      </c>
      <c r="H54" s="478" t="s">
        <v>1341</v>
      </c>
      <c r="I54" s="463">
        <v>370</v>
      </c>
      <c r="J54" s="464"/>
      <c r="K54" s="499"/>
      <c r="M54" s="28"/>
      <c r="N54" s="130"/>
      <c r="O54" s="108"/>
      <c r="Q54" s="40"/>
    </row>
    <row r="55" spans="1:17" s="21" customFormat="1" ht="14.25" customHeight="1">
      <c r="A55" s="45"/>
      <c r="B55" s="4" t="s">
        <v>23</v>
      </c>
      <c r="C55" s="205" t="s">
        <v>93</v>
      </c>
      <c r="D55" s="29">
        <v>408</v>
      </c>
      <c r="E55" s="6" t="s">
        <v>4</v>
      </c>
      <c r="F55" s="466">
        <f>ROUND((I54+J54+I55+J55)/2,-1)</f>
        <v>360</v>
      </c>
      <c r="G55" s="445">
        <f t="shared" si="3"/>
        <v>146880</v>
      </c>
      <c r="H55" s="456" t="s">
        <v>153</v>
      </c>
      <c r="I55" s="468">
        <v>340</v>
      </c>
      <c r="J55" s="469"/>
      <c r="K55" s="475"/>
      <c r="M55" s="28"/>
      <c r="N55" s="130"/>
      <c r="O55" s="108"/>
      <c r="Q55" s="40"/>
    </row>
    <row r="56" spans="1:17" s="21" customFormat="1" ht="14.25" customHeight="1">
      <c r="A56" s="51"/>
      <c r="B56" s="183"/>
      <c r="C56" s="203"/>
      <c r="D56" s="30"/>
      <c r="E56" s="3"/>
      <c r="F56" s="488"/>
      <c r="G56" s="498">
        <f t="shared" si="3"/>
        <v>0</v>
      </c>
      <c r="H56" s="478"/>
      <c r="I56" s="463"/>
      <c r="J56" s="464"/>
      <c r="K56" s="499"/>
      <c r="M56" s="28"/>
      <c r="N56" s="130"/>
      <c r="O56" s="108"/>
      <c r="Q56" s="40"/>
    </row>
    <row r="57" spans="1:17" s="21" customFormat="1" ht="14.25" customHeight="1">
      <c r="A57" s="45"/>
      <c r="B57" s="4"/>
      <c r="C57" s="205"/>
      <c r="D57" s="29"/>
      <c r="E57" s="6"/>
      <c r="F57" s="416"/>
      <c r="G57" s="445">
        <f t="shared" si="3"/>
        <v>0</v>
      </c>
      <c r="H57" s="456"/>
      <c r="I57" s="468"/>
      <c r="J57" s="469"/>
      <c r="K57" s="475"/>
      <c r="M57" s="28"/>
      <c r="N57" s="130"/>
      <c r="O57" s="108"/>
      <c r="Q57" s="40"/>
    </row>
    <row r="58" spans="1:17" s="21" customFormat="1" ht="14.25" customHeight="1">
      <c r="A58" s="51"/>
      <c r="B58" s="183"/>
      <c r="C58" s="203" t="s">
        <v>1083</v>
      </c>
      <c r="D58" s="30"/>
      <c r="E58" s="3"/>
      <c r="F58" s="488"/>
      <c r="G58" s="498">
        <f t="shared" si="3"/>
        <v>0</v>
      </c>
      <c r="H58" s="478" t="s">
        <v>341</v>
      </c>
      <c r="I58" s="463"/>
      <c r="J58" s="464"/>
      <c r="K58" s="499"/>
      <c r="M58" s="28"/>
      <c r="N58" s="130"/>
      <c r="O58" s="108"/>
      <c r="Q58" s="40"/>
    </row>
    <row r="59" spans="1:17" s="21" customFormat="1" ht="14.25" customHeight="1">
      <c r="A59" s="45"/>
      <c r="B59" s="4" t="s">
        <v>1084</v>
      </c>
      <c r="C59" s="205" t="s">
        <v>1085</v>
      </c>
      <c r="D59" s="29">
        <v>277</v>
      </c>
      <c r="E59" s="6" t="s">
        <v>241</v>
      </c>
      <c r="F59" s="416">
        <f>SUM(代価表!G69)</f>
        <v>1230</v>
      </c>
      <c r="G59" s="445">
        <f t="shared" si="3"/>
        <v>340710</v>
      </c>
      <c r="H59" s="456"/>
      <c r="I59" s="468"/>
      <c r="J59" s="469"/>
      <c r="K59" s="475"/>
      <c r="M59" s="28"/>
      <c r="N59" s="130"/>
      <c r="O59" s="108"/>
      <c r="Q59" s="40"/>
    </row>
    <row r="60" spans="1:17" s="21" customFormat="1" ht="14.25" customHeight="1">
      <c r="A60" s="51"/>
      <c r="B60" s="183"/>
      <c r="C60" s="203"/>
      <c r="D60" s="30"/>
      <c r="E60" s="3"/>
      <c r="F60" s="488"/>
      <c r="G60" s="498">
        <f t="shared" si="3"/>
        <v>0</v>
      </c>
      <c r="H60" s="478"/>
      <c r="I60" s="463"/>
      <c r="J60" s="464"/>
      <c r="K60" s="499"/>
      <c r="M60" s="28"/>
      <c r="N60" s="130"/>
      <c r="O60" s="108"/>
      <c r="Q60" s="40"/>
    </row>
    <row r="61" spans="1:17" s="21" customFormat="1" ht="14.25" customHeight="1">
      <c r="A61" s="45"/>
      <c r="B61" s="4"/>
      <c r="C61" s="205"/>
      <c r="D61" s="29"/>
      <c r="E61" s="6"/>
      <c r="F61" s="416"/>
      <c r="G61" s="445">
        <f t="shared" si="3"/>
        <v>0</v>
      </c>
      <c r="H61" s="456"/>
      <c r="I61" s="468"/>
      <c r="J61" s="469"/>
      <c r="K61" s="475"/>
      <c r="M61" s="28"/>
      <c r="N61" s="130"/>
      <c r="O61" s="108"/>
      <c r="Q61" s="40"/>
    </row>
    <row r="62" spans="1:17" s="21" customFormat="1" ht="14.25" customHeight="1">
      <c r="A62" s="51"/>
      <c r="B62" s="183"/>
      <c r="C62" s="203"/>
      <c r="D62" s="30"/>
      <c r="E62" s="3"/>
      <c r="F62" s="460"/>
      <c r="G62" s="498">
        <f t="shared" si="3"/>
        <v>0</v>
      </c>
      <c r="H62" s="478" t="s">
        <v>449</v>
      </c>
      <c r="I62" s="463">
        <v>730</v>
      </c>
      <c r="J62" s="464" t="s">
        <v>803</v>
      </c>
      <c r="K62" s="499"/>
      <c r="M62" s="28"/>
      <c r="N62" s="130"/>
      <c r="O62" s="108"/>
      <c r="Q62" s="40"/>
    </row>
    <row r="63" spans="1:17" s="21" customFormat="1" ht="14.25" customHeight="1">
      <c r="A63" s="45"/>
      <c r="B63" s="4" t="s">
        <v>242</v>
      </c>
      <c r="C63" s="205" t="s">
        <v>1086</v>
      </c>
      <c r="D63" s="29">
        <v>293</v>
      </c>
      <c r="E63" s="6" t="s">
        <v>243</v>
      </c>
      <c r="F63" s="466">
        <f>ROUND((I62+I63)/2,-1)</f>
        <v>770</v>
      </c>
      <c r="G63" s="445">
        <f t="shared" si="3"/>
        <v>225610</v>
      </c>
      <c r="H63" s="456" t="s">
        <v>399</v>
      </c>
      <c r="I63" s="468">
        <v>800</v>
      </c>
      <c r="J63" s="469" t="s">
        <v>803</v>
      </c>
      <c r="K63" s="475"/>
      <c r="M63" s="28"/>
      <c r="N63" s="130"/>
      <c r="O63" s="108"/>
      <c r="Q63" s="40"/>
    </row>
    <row r="64" spans="1:17" s="21" customFormat="1" ht="14.25" customHeight="1">
      <c r="A64" s="51"/>
      <c r="B64" s="59"/>
      <c r="C64" s="59"/>
      <c r="D64" s="63"/>
      <c r="E64" s="42"/>
      <c r="F64" s="514"/>
      <c r="G64" s="443"/>
      <c r="H64" s="515"/>
      <c r="I64" s="490"/>
      <c r="J64" s="490"/>
      <c r="K64" s="491"/>
      <c r="L64" s="28"/>
      <c r="M64" s="39"/>
      <c r="N64" s="40"/>
      <c r="O64" s="108"/>
      <c r="Q64" s="40"/>
    </row>
    <row r="65" spans="1:17" s="21" customFormat="1" ht="14.25" customHeight="1">
      <c r="A65" s="45"/>
      <c r="B65" s="101" t="s">
        <v>57</v>
      </c>
      <c r="C65" s="57"/>
      <c r="D65" s="64"/>
      <c r="E65" s="65"/>
      <c r="F65" s="486"/>
      <c r="G65" s="445">
        <f>SUM(G5,G7,G9,G11,G13,G15,G17,G19,G21,G23,G25,G27,G29,G31,G33,G35,G37,G39,G41,G43,G45,G47,G49,G51,G53,G55,G57,G59,G61,G63)</f>
        <v>12116287</v>
      </c>
      <c r="H65" s="456"/>
      <c r="I65" s="487"/>
      <c r="J65" s="469"/>
      <c r="K65" s="470"/>
      <c r="L65" s="90">
        <f>SUM(G4:G64)</f>
        <v>12116287</v>
      </c>
      <c r="M65" s="28"/>
      <c r="N65" s="130"/>
      <c r="O65" s="108"/>
      <c r="Q65" s="40"/>
    </row>
    <row r="66" spans="1:17" s="21" customFormat="1" ht="14.25" customHeight="1">
      <c r="A66" s="51"/>
      <c r="B66" s="183"/>
      <c r="C66" s="203"/>
      <c r="D66" s="30"/>
      <c r="E66" s="3"/>
      <c r="F66" s="488"/>
      <c r="G66" s="498">
        <f t="shared" ref="G66:G69" si="6">SUM(D66*F66)</f>
        <v>0</v>
      </c>
      <c r="H66" s="478"/>
      <c r="I66" s="463"/>
      <c r="J66" s="464"/>
      <c r="K66" s="499"/>
      <c r="M66" s="28"/>
      <c r="N66" s="130"/>
      <c r="O66" s="108"/>
      <c r="Q66" s="40"/>
    </row>
    <row r="67" spans="1:17" s="21" customFormat="1" ht="14.25" customHeight="1">
      <c r="A67" s="45"/>
      <c r="B67" s="4"/>
      <c r="C67" s="205"/>
      <c r="D67" s="29"/>
      <c r="E67" s="6"/>
      <c r="F67" s="49"/>
      <c r="G67" s="226">
        <f t="shared" si="6"/>
        <v>0</v>
      </c>
      <c r="H67" s="50"/>
      <c r="I67" s="118"/>
      <c r="J67" s="24"/>
      <c r="K67" s="18"/>
      <c r="M67" s="28"/>
      <c r="N67" s="130"/>
      <c r="O67" s="108"/>
      <c r="Q67" s="40"/>
    </row>
    <row r="68" spans="1:17" s="21" customFormat="1" ht="14.25" customHeight="1">
      <c r="A68" s="51"/>
      <c r="B68" s="183"/>
      <c r="C68" s="203"/>
      <c r="D68" s="30"/>
      <c r="E68" s="3"/>
      <c r="F68" s="52"/>
      <c r="G68" s="184">
        <f t="shared" si="6"/>
        <v>0</v>
      </c>
      <c r="H68" s="187"/>
      <c r="I68" s="276"/>
      <c r="J68" s="181"/>
      <c r="K68" s="198"/>
      <c r="M68" s="28"/>
      <c r="N68" s="130"/>
      <c r="O68" s="108"/>
      <c r="Q68" s="40"/>
    </row>
    <row r="69" spans="1:17" s="21" customFormat="1" ht="14.25" customHeight="1">
      <c r="A69" s="45"/>
      <c r="B69" s="4"/>
      <c r="C69" s="205"/>
      <c r="D69" s="29"/>
      <c r="E69" s="6"/>
      <c r="F69" s="49"/>
      <c r="G69" s="226">
        <f t="shared" si="6"/>
        <v>0</v>
      </c>
      <c r="H69" s="50"/>
      <c r="I69" s="118"/>
      <c r="J69" s="24"/>
      <c r="K69" s="18"/>
      <c r="M69" s="28"/>
      <c r="N69" s="130"/>
      <c r="O69" s="108"/>
      <c r="Q69" s="40"/>
    </row>
  </sheetData>
  <mergeCells count="14">
    <mergeCell ref="P2:P3"/>
    <mergeCell ref="O2:O3"/>
    <mergeCell ref="H1:K1"/>
    <mergeCell ref="N2:N3"/>
    <mergeCell ref="N4:N5"/>
    <mergeCell ref="O4:O5"/>
    <mergeCell ref="N12:N13"/>
    <mergeCell ref="O12:O13"/>
    <mergeCell ref="N6:N7"/>
    <mergeCell ref="O6:O7"/>
    <mergeCell ref="N8:N9"/>
    <mergeCell ref="O8:O9"/>
    <mergeCell ref="N10:N11"/>
    <mergeCell ref="O10:O11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1" manualBreakCount="1">
    <brk id="3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45"/>
  </sheetPr>
  <dimension ref="A1:Q103"/>
  <sheetViews>
    <sheetView showZeros="0" topLeftCell="A63" zoomScale="85" zoomScaleNormal="85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08" customWidth="1"/>
    <col min="8" max="8" width="8.25" style="21" customWidth="1"/>
    <col min="9" max="9" width="8.25" style="119" customWidth="1"/>
    <col min="10" max="10" width="2.625" style="28" customWidth="1"/>
    <col min="11" max="11" width="5" style="28" customWidth="1"/>
    <col min="12" max="12" width="15.875" style="28" customWidth="1"/>
    <col min="13" max="13" width="7.75" style="28" customWidth="1"/>
    <col min="14" max="14" width="9" style="28"/>
    <col min="15" max="15" width="6.625" style="28" customWidth="1"/>
    <col min="16" max="16" width="5.375" style="28" customWidth="1"/>
    <col min="17" max="17" width="5.25" style="28" customWidth="1"/>
    <col min="18" max="16384" width="9" style="28"/>
  </cols>
  <sheetData>
    <row r="1" spans="1:17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38" t="s">
        <v>12</v>
      </c>
      <c r="H1" s="706" t="s">
        <v>13</v>
      </c>
      <c r="I1" s="707"/>
      <c r="J1" s="707"/>
      <c r="K1" s="708"/>
      <c r="L1" s="21"/>
      <c r="M1" s="39"/>
      <c r="N1" s="21"/>
      <c r="O1" s="39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44"/>
      <c r="G2" s="73"/>
      <c r="H2" s="187"/>
      <c r="I2" s="639"/>
      <c r="J2" s="188"/>
      <c r="K2" s="418"/>
      <c r="L2" s="21"/>
      <c r="M2" s="39"/>
      <c r="N2" s="705"/>
      <c r="O2" s="703"/>
      <c r="P2" s="705"/>
      <c r="Q2" s="40"/>
    </row>
    <row r="3" spans="1:17" s="21" customFormat="1" ht="14.25" customHeight="1">
      <c r="A3" s="45" t="str">
        <f>Ⅰ!A11</f>
        <v>Ⅰ-3</v>
      </c>
      <c r="B3" s="46" t="str">
        <f>Ⅰ!B11</f>
        <v>木</v>
      </c>
      <c r="C3" s="4"/>
      <c r="D3" s="47"/>
      <c r="E3" s="48"/>
      <c r="F3" s="49"/>
      <c r="G3" s="78">
        <f t="shared" ref="G3" si="0">ROUNDDOWN(D3*F3,0)</f>
        <v>0</v>
      </c>
      <c r="H3" s="50"/>
      <c r="I3" s="10"/>
      <c r="J3" s="15"/>
      <c r="K3" s="98"/>
      <c r="M3" s="39"/>
      <c r="N3" s="704"/>
      <c r="O3" s="704"/>
      <c r="P3" s="704"/>
      <c r="Q3" s="40"/>
    </row>
    <row r="4" spans="1:17" ht="14.25" customHeight="1">
      <c r="A4" s="59"/>
      <c r="B4" s="59"/>
      <c r="C4" s="59"/>
      <c r="D4" s="63"/>
      <c r="E4" s="42"/>
      <c r="F4" s="62"/>
      <c r="G4" s="231">
        <f>ROUNDDOWN(D4*F4,0)</f>
        <v>0</v>
      </c>
      <c r="H4" s="58"/>
      <c r="I4" s="359"/>
      <c r="J4" s="23"/>
      <c r="K4" s="33"/>
    </row>
    <row r="5" spans="1:17" ht="14.25" customHeight="1">
      <c r="A5" s="12" t="s">
        <v>73</v>
      </c>
      <c r="B5" s="4" t="s">
        <v>125</v>
      </c>
      <c r="C5" s="46"/>
      <c r="D5" s="47"/>
      <c r="E5" s="45"/>
      <c r="F5" s="165"/>
      <c r="G5" s="445"/>
      <c r="H5" s="516"/>
      <c r="I5" s="487"/>
      <c r="J5" s="469"/>
      <c r="K5" s="459"/>
    </row>
    <row r="6" spans="1:17" ht="14.25" customHeight="1">
      <c r="A6" s="59"/>
      <c r="B6" s="183"/>
      <c r="C6" s="2"/>
      <c r="D6" s="30"/>
      <c r="E6" s="3"/>
      <c r="F6" s="517"/>
      <c r="G6" s="518">
        <f t="shared" ref="G6:G15" si="1">SUM(D6*F6)</f>
        <v>0</v>
      </c>
      <c r="H6" s="462" t="s">
        <v>1143</v>
      </c>
      <c r="I6" s="463"/>
      <c r="J6" s="464"/>
      <c r="K6" s="519"/>
      <c r="P6" s="92"/>
    </row>
    <row r="7" spans="1:17" ht="14.25" customHeight="1">
      <c r="A7" s="57"/>
      <c r="B7" s="4" t="s">
        <v>1161</v>
      </c>
      <c r="C7" s="5" t="s">
        <v>1164</v>
      </c>
      <c r="D7" s="29">
        <v>164</v>
      </c>
      <c r="E7" s="6" t="s">
        <v>1187</v>
      </c>
      <c r="F7" s="398">
        <f>ROUND(I7*K7,-1)</f>
        <v>1440</v>
      </c>
      <c r="G7" s="520">
        <f t="shared" si="1"/>
        <v>236160</v>
      </c>
      <c r="H7" s="456"/>
      <c r="I7" s="468">
        <v>1800</v>
      </c>
      <c r="J7" s="521" t="s">
        <v>2</v>
      </c>
      <c r="K7" s="522">
        <v>0.8</v>
      </c>
      <c r="P7" s="92"/>
    </row>
    <row r="8" spans="1:17" ht="14.25" customHeight="1">
      <c r="A8" s="59"/>
      <c r="B8" s="183"/>
      <c r="C8" s="2" t="s">
        <v>1165</v>
      </c>
      <c r="D8" s="30"/>
      <c r="E8" s="3"/>
      <c r="F8" s="517"/>
      <c r="G8" s="518">
        <f t="shared" si="1"/>
        <v>0</v>
      </c>
      <c r="H8" s="462" t="s">
        <v>1143</v>
      </c>
      <c r="I8" s="463"/>
      <c r="J8" s="464"/>
      <c r="K8" s="519"/>
      <c r="P8" s="92"/>
    </row>
    <row r="9" spans="1:17" ht="14.25" customHeight="1">
      <c r="A9" s="57"/>
      <c r="B9" s="4" t="s">
        <v>1161</v>
      </c>
      <c r="C9" s="5" t="s">
        <v>1166</v>
      </c>
      <c r="D9" s="29">
        <v>164</v>
      </c>
      <c r="E9" s="6" t="s">
        <v>1187</v>
      </c>
      <c r="F9" s="398">
        <f t="shared" ref="F9" si="2">ROUND(I9*K9,-1)</f>
        <v>8640</v>
      </c>
      <c r="G9" s="520">
        <f t="shared" si="1"/>
        <v>1416960</v>
      </c>
      <c r="H9" s="456"/>
      <c r="I9" s="468">
        <v>10800</v>
      </c>
      <c r="J9" s="521" t="s">
        <v>2</v>
      </c>
      <c r="K9" s="522">
        <v>0.8</v>
      </c>
      <c r="P9" s="92"/>
    </row>
    <row r="10" spans="1:17" ht="14.25" customHeight="1">
      <c r="A10" s="59"/>
      <c r="B10" s="183"/>
      <c r="C10" s="2" t="s">
        <v>1167</v>
      </c>
      <c r="D10" s="30"/>
      <c r="E10" s="3"/>
      <c r="F10" s="517"/>
      <c r="G10" s="518">
        <f t="shared" si="1"/>
        <v>0</v>
      </c>
      <c r="H10" s="462" t="s">
        <v>1143</v>
      </c>
      <c r="I10" s="463"/>
      <c r="J10" s="464"/>
      <c r="K10" s="519"/>
      <c r="P10" s="92"/>
    </row>
    <row r="11" spans="1:17" ht="14.25" customHeight="1">
      <c r="A11" s="57"/>
      <c r="B11" s="4" t="s">
        <v>1161</v>
      </c>
      <c r="C11" s="5" t="s">
        <v>1168</v>
      </c>
      <c r="D11" s="29">
        <v>164</v>
      </c>
      <c r="E11" s="6" t="s">
        <v>1187</v>
      </c>
      <c r="F11" s="398">
        <f t="shared" ref="F11" si="3">ROUND(I11*K11,-1)</f>
        <v>2160</v>
      </c>
      <c r="G11" s="520">
        <f t="shared" si="1"/>
        <v>354240</v>
      </c>
      <c r="H11" s="456"/>
      <c r="I11" s="468">
        <v>2700</v>
      </c>
      <c r="J11" s="521" t="s">
        <v>2</v>
      </c>
      <c r="K11" s="522">
        <v>0.8</v>
      </c>
      <c r="P11" s="92"/>
    </row>
    <row r="12" spans="1:17" ht="14.25" customHeight="1">
      <c r="A12" s="59"/>
      <c r="B12" s="183"/>
      <c r="C12" s="2"/>
      <c r="D12" s="30"/>
      <c r="E12" s="3"/>
      <c r="F12" s="517"/>
      <c r="G12" s="518">
        <f t="shared" si="1"/>
        <v>0</v>
      </c>
      <c r="H12" s="462" t="s">
        <v>1143</v>
      </c>
      <c r="I12" s="463"/>
      <c r="J12" s="464"/>
      <c r="K12" s="519"/>
      <c r="P12" s="92"/>
    </row>
    <row r="13" spans="1:17" ht="14.25" customHeight="1">
      <c r="A13" s="57"/>
      <c r="B13" s="4" t="s">
        <v>1161</v>
      </c>
      <c r="C13" s="5" t="s">
        <v>1169</v>
      </c>
      <c r="D13" s="29">
        <v>1</v>
      </c>
      <c r="E13" s="6" t="s">
        <v>1188</v>
      </c>
      <c r="F13" s="398">
        <f>ROUND(I13*K13,-3)</f>
        <v>302000</v>
      </c>
      <c r="G13" s="520">
        <f t="shared" si="1"/>
        <v>302000</v>
      </c>
      <c r="H13" s="456"/>
      <c r="I13" s="468">
        <v>377000</v>
      </c>
      <c r="J13" s="521" t="s">
        <v>2</v>
      </c>
      <c r="K13" s="522">
        <v>0.8</v>
      </c>
      <c r="P13" s="92"/>
    </row>
    <row r="14" spans="1:17" ht="14.25" customHeight="1">
      <c r="A14" s="59"/>
      <c r="B14" s="183"/>
      <c r="C14" s="2"/>
      <c r="D14" s="30"/>
      <c r="E14" s="3"/>
      <c r="F14" s="517"/>
      <c r="G14" s="518">
        <f t="shared" si="1"/>
        <v>0</v>
      </c>
      <c r="H14" s="462" t="s">
        <v>1143</v>
      </c>
      <c r="I14" s="463"/>
      <c r="J14" s="464"/>
      <c r="K14" s="519"/>
      <c r="P14" s="92"/>
    </row>
    <row r="15" spans="1:17" ht="14.25" customHeight="1">
      <c r="A15" s="57"/>
      <c r="B15" s="4" t="s">
        <v>1161</v>
      </c>
      <c r="C15" s="5" t="s">
        <v>1170</v>
      </c>
      <c r="D15" s="29">
        <v>15</v>
      </c>
      <c r="E15" s="6" t="s">
        <v>1189</v>
      </c>
      <c r="F15" s="398">
        <f>ROUND(I15*K15,-1)</f>
        <v>7520</v>
      </c>
      <c r="G15" s="520">
        <f t="shared" si="1"/>
        <v>112800</v>
      </c>
      <c r="H15" s="456"/>
      <c r="I15" s="468">
        <v>9400</v>
      </c>
      <c r="J15" s="521" t="s">
        <v>2</v>
      </c>
      <c r="K15" s="522">
        <v>0.8</v>
      </c>
      <c r="P15" s="92"/>
    </row>
    <row r="16" spans="1:17" ht="14.25" customHeight="1">
      <c r="A16" s="59"/>
      <c r="B16" s="183"/>
      <c r="C16" s="2"/>
      <c r="D16" s="30"/>
      <c r="E16" s="3"/>
      <c r="F16" s="517"/>
      <c r="G16" s="518">
        <f t="shared" ref="G16:G21" si="4">SUM(D16*F16)</f>
        <v>0</v>
      </c>
      <c r="H16" s="462" t="s">
        <v>1143</v>
      </c>
      <c r="I16" s="463"/>
      <c r="J16" s="464"/>
      <c r="K16" s="519"/>
      <c r="P16" s="92"/>
    </row>
    <row r="17" spans="1:16" ht="14.25" customHeight="1">
      <c r="A17" s="57"/>
      <c r="B17" s="4" t="s">
        <v>1161</v>
      </c>
      <c r="C17" s="5" t="s">
        <v>1171</v>
      </c>
      <c r="D17" s="29">
        <v>6</v>
      </c>
      <c r="E17" s="6" t="s">
        <v>1189</v>
      </c>
      <c r="F17" s="398">
        <f>ROUND(I17*K17,-2)</f>
        <v>15100</v>
      </c>
      <c r="G17" s="520">
        <f t="shared" si="4"/>
        <v>90600</v>
      </c>
      <c r="H17" s="456"/>
      <c r="I17" s="468">
        <v>18900</v>
      </c>
      <c r="J17" s="521" t="s">
        <v>2</v>
      </c>
      <c r="K17" s="522">
        <v>0.8</v>
      </c>
      <c r="P17" s="92"/>
    </row>
    <row r="18" spans="1:16" ht="14.25" customHeight="1">
      <c r="A18" s="59"/>
      <c r="B18" s="183"/>
      <c r="C18" s="2" t="s">
        <v>1172</v>
      </c>
      <c r="D18" s="30"/>
      <c r="E18" s="3"/>
      <c r="F18" s="517"/>
      <c r="G18" s="518">
        <f t="shared" si="4"/>
        <v>0</v>
      </c>
      <c r="H18" s="462" t="s">
        <v>1143</v>
      </c>
      <c r="I18" s="463"/>
      <c r="J18" s="464"/>
      <c r="K18" s="519"/>
      <c r="P18" s="92"/>
    </row>
    <row r="19" spans="1:16" ht="14.25" customHeight="1">
      <c r="A19" s="57"/>
      <c r="B19" s="4" t="s">
        <v>1161</v>
      </c>
      <c r="C19" s="5" t="s">
        <v>1173</v>
      </c>
      <c r="D19" s="29">
        <v>1</v>
      </c>
      <c r="E19" s="6" t="s">
        <v>1188</v>
      </c>
      <c r="F19" s="398">
        <f t="shared" ref="F19" si="5">ROUND(I19*K19,-3)</f>
        <v>151000</v>
      </c>
      <c r="G19" s="520">
        <f t="shared" si="4"/>
        <v>151000</v>
      </c>
      <c r="H19" s="456"/>
      <c r="I19" s="468">
        <v>189000</v>
      </c>
      <c r="J19" s="521" t="s">
        <v>2</v>
      </c>
      <c r="K19" s="522">
        <v>0.8</v>
      </c>
      <c r="P19" s="92"/>
    </row>
    <row r="20" spans="1:16" ht="14.25" customHeight="1">
      <c r="A20" s="59"/>
      <c r="B20" s="183"/>
      <c r="C20" s="2" t="s">
        <v>1172</v>
      </c>
      <c r="D20" s="30"/>
      <c r="E20" s="3"/>
      <c r="F20" s="517"/>
      <c r="G20" s="518">
        <f t="shared" si="4"/>
        <v>0</v>
      </c>
      <c r="H20" s="462" t="s">
        <v>1143</v>
      </c>
      <c r="I20" s="463"/>
      <c r="J20" s="464"/>
      <c r="K20" s="519"/>
      <c r="P20" s="92"/>
    </row>
    <row r="21" spans="1:16" ht="14.25" customHeight="1">
      <c r="A21" s="57"/>
      <c r="B21" s="4" t="s">
        <v>1161</v>
      </c>
      <c r="C21" s="5" t="s">
        <v>1174</v>
      </c>
      <c r="D21" s="29">
        <v>1</v>
      </c>
      <c r="E21" s="6" t="s">
        <v>1188</v>
      </c>
      <c r="F21" s="398">
        <f t="shared" ref="F21" si="6">ROUND(I21*K21,-3)</f>
        <v>272000</v>
      </c>
      <c r="G21" s="520">
        <f t="shared" si="4"/>
        <v>272000</v>
      </c>
      <c r="H21" s="456"/>
      <c r="I21" s="468">
        <v>340000</v>
      </c>
      <c r="J21" s="521" t="s">
        <v>2</v>
      </c>
      <c r="K21" s="522">
        <v>0.8</v>
      </c>
      <c r="P21" s="92"/>
    </row>
    <row r="22" spans="1:16" ht="14.25" customHeight="1">
      <c r="A22" s="59"/>
      <c r="B22" s="183"/>
      <c r="C22" s="2" t="s">
        <v>1175</v>
      </c>
      <c r="D22" s="30"/>
      <c r="E22" s="3"/>
      <c r="F22" s="517"/>
      <c r="G22" s="518">
        <f t="shared" ref="G22:G23" si="7">SUM(D22*F22)</f>
        <v>0</v>
      </c>
      <c r="H22" s="462" t="s">
        <v>1143</v>
      </c>
      <c r="I22" s="463"/>
      <c r="J22" s="464"/>
      <c r="K22" s="519"/>
      <c r="P22" s="92"/>
    </row>
    <row r="23" spans="1:16" ht="14.25" customHeight="1">
      <c r="A23" s="57"/>
      <c r="B23" s="4" t="s">
        <v>1161</v>
      </c>
      <c r="C23" s="5" t="s">
        <v>1176</v>
      </c>
      <c r="D23" s="29">
        <v>20</v>
      </c>
      <c r="E23" s="6" t="s">
        <v>1189</v>
      </c>
      <c r="F23" s="398">
        <f>ROUND(I23*K23,-2)</f>
        <v>22600</v>
      </c>
      <c r="G23" s="520">
        <f t="shared" si="7"/>
        <v>452000</v>
      </c>
      <c r="H23" s="456"/>
      <c r="I23" s="468">
        <v>28300</v>
      </c>
      <c r="J23" s="521" t="s">
        <v>2</v>
      </c>
      <c r="K23" s="522">
        <v>0.8</v>
      </c>
      <c r="P23" s="92"/>
    </row>
    <row r="24" spans="1:16" ht="14.25" customHeight="1">
      <c r="A24" s="182"/>
      <c r="B24" s="183"/>
      <c r="C24" s="254"/>
      <c r="D24" s="199"/>
      <c r="E24" s="185"/>
      <c r="F24" s="517"/>
      <c r="G24" s="518">
        <f t="shared" ref="G24:G27" si="8">SUM(D24*F24)</f>
        <v>0</v>
      </c>
      <c r="H24" s="462" t="s">
        <v>1143</v>
      </c>
      <c r="I24" s="463"/>
      <c r="J24" s="464"/>
      <c r="K24" s="519"/>
      <c r="P24" s="92"/>
    </row>
    <row r="25" spans="1:16" ht="14.25" customHeight="1">
      <c r="A25" s="57"/>
      <c r="B25" s="4" t="s">
        <v>1162</v>
      </c>
      <c r="C25" s="5" t="s">
        <v>1177</v>
      </c>
      <c r="D25" s="29">
        <v>17</v>
      </c>
      <c r="E25" s="6" t="s">
        <v>1190</v>
      </c>
      <c r="F25" s="398">
        <f>ROUND(I25*K25,-2)</f>
        <v>45600</v>
      </c>
      <c r="G25" s="520">
        <f t="shared" si="8"/>
        <v>775200</v>
      </c>
      <c r="H25" s="456"/>
      <c r="I25" s="468">
        <v>57000</v>
      </c>
      <c r="J25" s="521" t="s">
        <v>2</v>
      </c>
      <c r="K25" s="522">
        <v>0.8</v>
      </c>
      <c r="P25" s="92"/>
    </row>
    <row r="26" spans="1:16" ht="14.25" customHeight="1">
      <c r="A26" s="182"/>
      <c r="B26" s="183"/>
      <c r="C26" s="254"/>
      <c r="D26" s="30"/>
      <c r="E26" s="3"/>
      <c r="F26" s="517"/>
      <c r="G26" s="518">
        <f t="shared" si="8"/>
        <v>0</v>
      </c>
      <c r="H26" s="462" t="s">
        <v>1143</v>
      </c>
      <c r="I26" s="463"/>
      <c r="J26" s="464"/>
      <c r="K26" s="519"/>
      <c r="P26" s="92"/>
    </row>
    <row r="27" spans="1:16" ht="14.25" customHeight="1">
      <c r="A27" s="57"/>
      <c r="B27" s="4" t="s">
        <v>1163</v>
      </c>
      <c r="C27" s="5" t="s">
        <v>1191</v>
      </c>
      <c r="D27" s="29">
        <v>1</v>
      </c>
      <c r="E27" s="6" t="s">
        <v>1188</v>
      </c>
      <c r="F27" s="398">
        <f>ROUND(H27*K27,-4)</f>
        <v>3920000</v>
      </c>
      <c r="G27" s="520">
        <f t="shared" si="8"/>
        <v>3920000</v>
      </c>
      <c r="H27" s="711">
        <v>4899130</v>
      </c>
      <c r="I27" s="712"/>
      <c r="J27" s="521" t="s">
        <v>2</v>
      </c>
      <c r="K27" s="522">
        <v>0.8</v>
      </c>
      <c r="P27" s="92"/>
    </row>
    <row r="28" spans="1:16" ht="14.25" customHeight="1">
      <c r="A28" s="182"/>
      <c r="B28" s="183"/>
      <c r="C28" s="254"/>
      <c r="D28" s="30"/>
      <c r="E28" s="3"/>
      <c r="F28" s="517"/>
      <c r="G28" s="518">
        <f t="shared" ref="G28:G41" si="9">SUM(D28*F28)</f>
        <v>0</v>
      </c>
      <c r="H28" s="462" t="s">
        <v>1143</v>
      </c>
      <c r="I28" s="463"/>
      <c r="J28" s="464"/>
      <c r="K28" s="519"/>
      <c r="P28" s="92"/>
    </row>
    <row r="29" spans="1:16" ht="14.25" customHeight="1">
      <c r="A29" s="57"/>
      <c r="B29" s="4" t="s">
        <v>1163</v>
      </c>
      <c r="C29" s="5" t="s">
        <v>1192</v>
      </c>
      <c r="D29" s="29">
        <v>1</v>
      </c>
      <c r="E29" s="6" t="s">
        <v>1188</v>
      </c>
      <c r="F29" s="398">
        <f t="shared" ref="F29" si="10">ROUND(H29*K29,-4)</f>
        <v>2710000</v>
      </c>
      <c r="G29" s="520">
        <f t="shared" si="9"/>
        <v>2710000</v>
      </c>
      <c r="H29" s="711">
        <v>3390620</v>
      </c>
      <c r="I29" s="712"/>
      <c r="J29" s="521" t="s">
        <v>2</v>
      </c>
      <c r="K29" s="522">
        <v>0.8</v>
      </c>
      <c r="P29" s="92"/>
    </row>
    <row r="30" spans="1:16" ht="14.25" customHeight="1">
      <c r="A30" s="182"/>
      <c r="B30" s="183"/>
      <c r="C30" s="254"/>
      <c r="D30" s="30"/>
      <c r="E30" s="3"/>
      <c r="F30" s="517"/>
      <c r="G30" s="518">
        <f t="shared" si="9"/>
        <v>0</v>
      </c>
      <c r="H30" s="462" t="s">
        <v>1143</v>
      </c>
      <c r="I30" s="463"/>
      <c r="J30" s="464"/>
      <c r="K30" s="519"/>
      <c r="P30" s="92"/>
    </row>
    <row r="31" spans="1:16" ht="14.25" customHeight="1">
      <c r="A31" s="57"/>
      <c r="B31" s="4" t="s">
        <v>1163</v>
      </c>
      <c r="C31" s="5" t="s">
        <v>1178</v>
      </c>
      <c r="D31" s="29">
        <v>1</v>
      </c>
      <c r="E31" s="6" t="s">
        <v>1188</v>
      </c>
      <c r="F31" s="398">
        <f t="shared" ref="F31" si="11">ROUND(H31*K31,-4)</f>
        <v>1810000</v>
      </c>
      <c r="G31" s="520">
        <f t="shared" si="9"/>
        <v>1810000</v>
      </c>
      <c r="H31" s="711">
        <v>2262003</v>
      </c>
      <c r="I31" s="712"/>
      <c r="J31" s="521" t="s">
        <v>2</v>
      </c>
      <c r="K31" s="522">
        <v>0.8</v>
      </c>
      <c r="P31" s="92"/>
    </row>
    <row r="32" spans="1:16" ht="14.25" customHeight="1">
      <c r="A32" s="182"/>
      <c r="B32" s="183"/>
      <c r="C32" s="254"/>
      <c r="D32" s="30"/>
      <c r="E32" s="3"/>
      <c r="F32" s="517"/>
      <c r="G32" s="518">
        <f t="shared" si="9"/>
        <v>0</v>
      </c>
      <c r="H32" s="462" t="s">
        <v>1143</v>
      </c>
      <c r="I32" s="463"/>
      <c r="J32" s="464"/>
      <c r="K32" s="519"/>
      <c r="P32" s="92"/>
    </row>
    <row r="33" spans="1:16" ht="14.25" customHeight="1">
      <c r="A33" s="57"/>
      <c r="B33" s="4" t="s">
        <v>1163</v>
      </c>
      <c r="C33" s="5" t="s">
        <v>1179</v>
      </c>
      <c r="D33" s="29">
        <v>1</v>
      </c>
      <c r="E33" s="6" t="s">
        <v>1188</v>
      </c>
      <c r="F33" s="398">
        <f t="shared" ref="F33" si="12">ROUND(H33*K33,-4)</f>
        <v>2020000</v>
      </c>
      <c r="G33" s="520">
        <f t="shared" si="9"/>
        <v>2020000</v>
      </c>
      <c r="H33" s="711">
        <v>2523720</v>
      </c>
      <c r="I33" s="712"/>
      <c r="J33" s="521" t="s">
        <v>2</v>
      </c>
      <c r="K33" s="522">
        <v>0.8</v>
      </c>
      <c r="P33" s="92"/>
    </row>
    <row r="34" spans="1:16" ht="14.25" customHeight="1">
      <c r="A34" s="182"/>
      <c r="B34" s="183"/>
      <c r="C34" s="254"/>
      <c r="D34" s="199"/>
      <c r="E34" s="185"/>
      <c r="F34" s="517"/>
      <c r="G34" s="518">
        <f t="shared" si="9"/>
        <v>0</v>
      </c>
      <c r="H34" s="462" t="s">
        <v>1143</v>
      </c>
      <c r="I34" s="463"/>
      <c r="J34" s="464"/>
      <c r="K34" s="519"/>
      <c r="P34" s="92"/>
    </row>
    <row r="35" spans="1:16" ht="14.25" customHeight="1">
      <c r="A35" s="57"/>
      <c r="B35" s="4" t="s">
        <v>1197</v>
      </c>
      <c r="C35" s="5" t="s">
        <v>1180</v>
      </c>
      <c r="D35" s="29">
        <v>32.200000000000003</v>
      </c>
      <c r="E35" s="6" t="s">
        <v>3</v>
      </c>
      <c r="F35" s="398">
        <f>ROUND(I35*K35,-2)</f>
        <v>46400</v>
      </c>
      <c r="G35" s="520">
        <f t="shared" si="9"/>
        <v>1494080</v>
      </c>
      <c r="H35" s="456"/>
      <c r="I35" s="468">
        <v>58000</v>
      </c>
      <c r="J35" s="521" t="s">
        <v>2</v>
      </c>
      <c r="K35" s="522">
        <v>0.8</v>
      </c>
      <c r="P35" s="92"/>
    </row>
    <row r="36" spans="1:16" ht="14.25" customHeight="1">
      <c r="A36" s="182"/>
      <c r="B36" s="183"/>
      <c r="C36" s="254"/>
      <c r="D36" s="199"/>
      <c r="E36" s="185"/>
      <c r="F36" s="517"/>
      <c r="G36" s="518">
        <f t="shared" si="9"/>
        <v>0</v>
      </c>
      <c r="H36" s="462" t="s">
        <v>1143</v>
      </c>
      <c r="I36" s="463"/>
      <c r="J36" s="464"/>
      <c r="K36" s="519"/>
      <c r="P36" s="92"/>
    </row>
    <row r="37" spans="1:16" ht="14.25" customHeight="1">
      <c r="A37" s="57"/>
      <c r="B37" s="4" t="s">
        <v>1197</v>
      </c>
      <c r="C37" s="5" t="s">
        <v>1182</v>
      </c>
      <c r="D37" s="29">
        <v>25.7</v>
      </c>
      <c r="E37" s="6" t="s">
        <v>3</v>
      </c>
      <c r="F37" s="398">
        <f>ROUND(I37*K37,-3)</f>
        <v>101000</v>
      </c>
      <c r="G37" s="520">
        <f t="shared" si="9"/>
        <v>2595700</v>
      </c>
      <c r="H37" s="456"/>
      <c r="I37" s="468">
        <v>126000</v>
      </c>
      <c r="J37" s="521" t="s">
        <v>2</v>
      </c>
      <c r="K37" s="522">
        <v>0.8</v>
      </c>
      <c r="P37" s="92"/>
    </row>
    <row r="38" spans="1:16" ht="14.25" customHeight="1">
      <c r="A38" s="182"/>
      <c r="B38" s="183"/>
      <c r="C38" s="254"/>
      <c r="D38" s="199"/>
      <c r="E38" s="3"/>
      <c r="F38" s="517"/>
      <c r="G38" s="518">
        <f t="shared" si="9"/>
        <v>0</v>
      </c>
      <c r="H38" s="462" t="s">
        <v>1143</v>
      </c>
      <c r="I38" s="463"/>
      <c r="J38" s="464"/>
      <c r="K38" s="519"/>
      <c r="P38" s="92"/>
    </row>
    <row r="39" spans="1:16" ht="14.25" customHeight="1">
      <c r="A39" s="57"/>
      <c r="B39" s="4" t="s">
        <v>1197</v>
      </c>
      <c r="C39" s="5" t="s">
        <v>1183</v>
      </c>
      <c r="D39" s="29">
        <v>152</v>
      </c>
      <c r="E39" s="6" t="s">
        <v>1187</v>
      </c>
      <c r="F39" s="398">
        <f>ROUND(I39*K39,-1)</f>
        <v>3600</v>
      </c>
      <c r="G39" s="520">
        <f t="shared" si="9"/>
        <v>547200</v>
      </c>
      <c r="H39" s="456"/>
      <c r="I39" s="468">
        <v>4500</v>
      </c>
      <c r="J39" s="521" t="s">
        <v>2</v>
      </c>
      <c r="K39" s="522">
        <v>0.8</v>
      </c>
      <c r="P39" s="92"/>
    </row>
    <row r="40" spans="1:16" ht="14.25" customHeight="1">
      <c r="A40" s="182"/>
      <c r="B40" s="183"/>
      <c r="C40" s="254"/>
      <c r="D40" s="199"/>
      <c r="E40" s="3"/>
      <c r="F40" s="517"/>
      <c r="G40" s="518">
        <f t="shared" si="9"/>
        <v>0</v>
      </c>
      <c r="H40" s="462" t="s">
        <v>1143</v>
      </c>
      <c r="I40" s="463"/>
      <c r="J40" s="464"/>
      <c r="K40" s="519"/>
      <c r="P40" s="92"/>
    </row>
    <row r="41" spans="1:16" ht="14.25" customHeight="1">
      <c r="A41" s="57"/>
      <c r="B41" s="4" t="s">
        <v>1197</v>
      </c>
      <c r="C41" s="5" t="s">
        <v>1184</v>
      </c>
      <c r="D41" s="29">
        <v>60</v>
      </c>
      <c r="E41" s="6" t="s">
        <v>1187</v>
      </c>
      <c r="F41" s="398">
        <f>ROUND(I41*K41,-2)</f>
        <v>11000</v>
      </c>
      <c r="G41" s="520">
        <f t="shared" si="9"/>
        <v>660000</v>
      </c>
      <c r="H41" s="456"/>
      <c r="I41" s="468">
        <v>13700</v>
      </c>
      <c r="J41" s="521" t="s">
        <v>2</v>
      </c>
      <c r="K41" s="522">
        <v>0.8</v>
      </c>
      <c r="P41" s="92"/>
    </row>
    <row r="42" spans="1:16" ht="14.25" customHeight="1">
      <c r="A42" s="182"/>
      <c r="B42" s="183"/>
      <c r="C42" s="254"/>
      <c r="D42" s="199"/>
      <c r="E42" s="3"/>
      <c r="F42" s="517"/>
      <c r="G42" s="518">
        <f t="shared" ref="G42:G45" si="13">SUM(D42*F42)</f>
        <v>0</v>
      </c>
      <c r="H42" s="462" t="s">
        <v>1143</v>
      </c>
      <c r="I42" s="463"/>
      <c r="J42" s="464"/>
      <c r="K42" s="519"/>
      <c r="P42" s="92"/>
    </row>
    <row r="43" spans="1:16" ht="14.25" customHeight="1">
      <c r="A43" s="57"/>
      <c r="B43" s="4" t="s">
        <v>1197</v>
      </c>
      <c r="C43" s="5" t="s">
        <v>1185</v>
      </c>
      <c r="D43" s="29">
        <v>113</v>
      </c>
      <c r="E43" s="6" t="s">
        <v>1187</v>
      </c>
      <c r="F43" s="398">
        <f t="shared" ref="F43" si="14">ROUND(I43*K43,-1)</f>
        <v>4000</v>
      </c>
      <c r="G43" s="520">
        <f t="shared" si="13"/>
        <v>452000</v>
      </c>
      <c r="H43" s="456"/>
      <c r="I43" s="468">
        <v>5000</v>
      </c>
      <c r="J43" s="521" t="s">
        <v>2</v>
      </c>
      <c r="K43" s="522">
        <v>0.8</v>
      </c>
      <c r="P43" s="92"/>
    </row>
    <row r="44" spans="1:16" ht="14.25" customHeight="1">
      <c r="A44" s="182"/>
      <c r="B44" s="183"/>
      <c r="C44" s="254"/>
      <c r="D44" s="199"/>
      <c r="E44" s="3"/>
      <c r="F44" s="517"/>
      <c r="G44" s="518">
        <f t="shared" si="13"/>
        <v>0</v>
      </c>
      <c r="H44" s="462" t="s">
        <v>1143</v>
      </c>
      <c r="I44" s="463"/>
      <c r="J44" s="464"/>
      <c r="K44" s="519"/>
      <c r="P44" s="92"/>
    </row>
    <row r="45" spans="1:16" ht="14.25" customHeight="1">
      <c r="A45" s="57"/>
      <c r="B45" s="4" t="s">
        <v>1197</v>
      </c>
      <c r="C45" s="5" t="s">
        <v>1186</v>
      </c>
      <c r="D45" s="29">
        <v>136</v>
      </c>
      <c r="E45" s="6" t="s">
        <v>1187</v>
      </c>
      <c r="F45" s="398">
        <f t="shared" ref="F45" si="15">ROUND(I45*K45,-1)</f>
        <v>3920</v>
      </c>
      <c r="G45" s="520">
        <f t="shared" si="13"/>
        <v>533120</v>
      </c>
      <c r="H45" s="456"/>
      <c r="I45" s="468">
        <v>4900</v>
      </c>
      <c r="J45" s="521" t="s">
        <v>2</v>
      </c>
      <c r="K45" s="522">
        <v>0.8</v>
      </c>
      <c r="P45" s="92"/>
    </row>
    <row r="46" spans="1:16" ht="14.25" customHeight="1">
      <c r="A46" s="191"/>
      <c r="B46" s="59"/>
      <c r="C46" s="59"/>
      <c r="D46" s="63"/>
      <c r="E46" s="42"/>
      <c r="F46" s="514"/>
      <c r="G46" s="443"/>
      <c r="H46" s="523"/>
      <c r="I46" s="524"/>
      <c r="J46" s="525"/>
      <c r="K46" s="526"/>
      <c r="L46" s="21"/>
      <c r="M46" s="115"/>
      <c r="P46" s="92"/>
    </row>
    <row r="47" spans="1:16" ht="14.25" customHeight="1">
      <c r="A47" s="45"/>
      <c r="B47" s="101" t="s">
        <v>57</v>
      </c>
      <c r="C47" s="57"/>
      <c r="D47" s="64"/>
      <c r="E47" s="65"/>
      <c r="F47" s="486"/>
      <c r="G47" s="445">
        <f>SUM(G7,G9,G11,G13,G15,G17,G19,G21,G23,G25,G27,G29,G31,G33,G35,G37,G39,G41,G43,G45)</f>
        <v>20905060</v>
      </c>
      <c r="H47" s="456"/>
      <c r="I47" s="527"/>
      <c r="J47" s="458"/>
      <c r="K47" s="528"/>
      <c r="L47" s="22">
        <f>SUM(G6:G46)</f>
        <v>20905060</v>
      </c>
      <c r="M47" s="115"/>
      <c r="P47" s="92"/>
    </row>
    <row r="48" spans="1:16" ht="14.25" customHeight="1">
      <c r="A48" s="59"/>
      <c r="B48" s="183"/>
      <c r="C48" s="2"/>
      <c r="D48" s="30"/>
      <c r="E48" s="3"/>
      <c r="F48" s="529"/>
      <c r="G48" s="498"/>
      <c r="H48" s="493"/>
      <c r="I48" s="530"/>
      <c r="J48" s="495"/>
      <c r="K48" s="531"/>
    </row>
    <row r="49" spans="1:15" ht="14.25" customHeight="1">
      <c r="A49" s="57"/>
      <c r="B49" s="4"/>
      <c r="C49" s="5"/>
      <c r="D49" s="29"/>
      <c r="E49" s="6"/>
      <c r="F49" s="165"/>
      <c r="G49" s="445"/>
      <c r="H49" s="456"/>
      <c r="I49" s="487"/>
      <c r="J49" s="532"/>
      <c r="K49" s="533"/>
    </row>
    <row r="50" spans="1:15" ht="14.25" customHeight="1">
      <c r="A50" s="59"/>
      <c r="B50" s="183"/>
      <c r="C50" s="203"/>
      <c r="D50" s="30"/>
      <c r="E50" s="3"/>
      <c r="F50" s="504"/>
      <c r="G50" s="505"/>
      <c r="H50" s="462"/>
      <c r="I50" s="471"/>
      <c r="J50" s="472"/>
      <c r="K50" s="473"/>
    </row>
    <row r="51" spans="1:15" ht="14.25" customHeight="1">
      <c r="A51" s="12" t="s">
        <v>24</v>
      </c>
      <c r="B51" s="4" t="s">
        <v>247</v>
      </c>
      <c r="C51" s="205"/>
      <c r="D51" s="29"/>
      <c r="E51" s="6"/>
      <c r="F51" s="497"/>
      <c r="G51" s="467"/>
      <c r="H51" s="456"/>
      <c r="I51" s="468"/>
      <c r="J51" s="469"/>
      <c r="K51" s="475"/>
    </row>
    <row r="52" spans="1:15" ht="14.25" customHeight="1">
      <c r="A52" s="59"/>
      <c r="B52" s="1" t="s">
        <v>783</v>
      </c>
      <c r="C52" s="203"/>
      <c r="D52" s="124"/>
      <c r="E52" s="3"/>
      <c r="F52" s="460"/>
      <c r="G52" s="505">
        <f t="shared" ref="G52:G53" si="16">SUM(D52*F52)</f>
        <v>0</v>
      </c>
      <c r="H52" s="478" t="s">
        <v>1342</v>
      </c>
      <c r="I52" s="463">
        <v>2950</v>
      </c>
      <c r="J52" s="464" t="s">
        <v>1019</v>
      </c>
      <c r="K52" s="499"/>
      <c r="L52" s="223"/>
      <c r="M52" s="115"/>
      <c r="N52" s="115"/>
      <c r="O52" s="224"/>
    </row>
    <row r="53" spans="1:15" ht="14.25" customHeight="1">
      <c r="A53" s="57"/>
      <c r="B53" s="4" t="s">
        <v>833</v>
      </c>
      <c r="C53" s="205" t="s">
        <v>274</v>
      </c>
      <c r="D53" s="31">
        <v>20.2</v>
      </c>
      <c r="E53" s="6" t="s">
        <v>83</v>
      </c>
      <c r="F53" s="466">
        <f>ROUND((I52+I53)/1,-1)</f>
        <v>2950</v>
      </c>
      <c r="G53" s="467">
        <f t="shared" si="16"/>
        <v>59590</v>
      </c>
      <c r="H53" s="456"/>
      <c r="I53" s="468"/>
      <c r="J53" s="469"/>
      <c r="K53" s="475"/>
      <c r="L53" s="223"/>
      <c r="M53" s="115"/>
      <c r="N53" s="115"/>
      <c r="O53" s="224"/>
    </row>
    <row r="54" spans="1:15" ht="14.25" customHeight="1">
      <c r="A54" s="42"/>
      <c r="B54" s="394"/>
      <c r="C54" s="59"/>
      <c r="D54" s="63"/>
      <c r="E54" s="42"/>
      <c r="F54" s="514"/>
      <c r="G54" s="443"/>
      <c r="H54" s="515"/>
      <c r="I54" s="490"/>
      <c r="J54" s="490"/>
      <c r="K54" s="491"/>
      <c r="M54" s="119"/>
    </row>
    <row r="55" spans="1:15" ht="14.25" customHeight="1">
      <c r="A55" s="57"/>
      <c r="B55" s="101" t="s">
        <v>57</v>
      </c>
      <c r="C55" s="57"/>
      <c r="D55" s="64"/>
      <c r="E55" s="65"/>
      <c r="F55" s="486"/>
      <c r="G55" s="445">
        <f>SUM(G53)</f>
        <v>59590</v>
      </c>
      <c r="H55" s="456"/>
      <c r="I55" s="487"/>
      <c r="J55" s="469"/>
      <c r="K55" s="470"/>
      <c r="L55" s="90">
        <f>SUM(G52:G54)</f>
        <v>59590</v>
      </c>
      <c r="M55" s="119"/>
    </row>
    <row r="56" spans="1:15" ht="14.25" customHeight="1">
      <c r="A56" s="42"/>
      <c r="B56" s="394"/>
      <c r="C56" s="59"/>
      <c r="D56" s="63"/>
      <c r="E56" s="42"/>
      <c r="F56" s="514"/>
      <c r="G56" s="443"/>
      <c r="H56" s="515"/>
      <c r="I56" s="490"/>
      <c r="J56" s="490"/>
      <c r="K56" s="491"/>
      <c r="L56" s="90"/>
      <c r="M56" s="119"/>
    </row>
    <row r="57" spans="1:15" ht="14.25" customHeight="1">
      <c r="A57" s="57"/>
      <c r="B57" s="292"/>
      <c r="C57" s="57"/>
      <c r="D57" s="64"/>
      <c r="E57" s="65"/>
      <c r="F57" s="486"/>
      <c r="G57" s="445"/>
      <c r="H57" s="456"/>
      <c r="I57" s="487"/>
      <c r="J57" s="469"/>
      <c r="K57" s="470"/>
      <c r="L57" s="90"/>
      <c r="M57" s="119"/>
    </row>
    <row r="58" spans="1:15" ht="14.25" customHeight="1">
      <c r="A58" s="59"/>
      <c r="B58" s="79"/>
      <c r="C58" s="59"/>
      <c r="D58" s="63"/>
      <c r="E58" s="42"/>
      <c r="F58" s="514"/>
      <c r="G58" s="443"/>
      <c r="H58" s="515"/>
      <c r="I58" s="490"/>
      <c r="J58" s="490"/>
      <c r="K58" s="491"/>
      <c r="L58" s="90"/>
      <c r="M58" s="119"/>
    </row>
    <row r="59" spans="1:15" ht="14.25" customHeight="1">
      <c r="A59" s="12" t="s">
        <v>95</v>
      </c>
      <c r="B59" s="46" t="s">
        <v>281</v>
      </c>
      <c r="C59" s="57"/>
      <c r="D59" s="64"/>
      <c r="E59" s="65"/>
      <c r="F59" s="486"/>
      <c r="G59" s="445"/>
      <c r="H59" s="456"/>
      <c r="I59" s="487"/>
      <c r="J59" s="469"/>
      <c r="K59" s="470"/>
      <c r="L59" s="90"/>
      <c r="M59" s="119"/>
    </row>
    <row r="60" spans="1:15" ht="14.25" customHeight="1">
      <c r="A60" s="42"/>
      <c r="B60" s="79" t="s">
        <v>804</v>
      </c>
      <c r="C60" s="59"/>
      <c r="D60" s="88"/>
      <c r="E60" s="3"/>
      <c r="F60" s="460"/>
      <c r="G60" s="461">
        <f t="shared" ref="G60:G61" si="17">SUM(D60*F60)</f>
        <v>0</v>
      </c>
      <c r="H60" s="478" t="s">
        <v>657</v>
      </c>
      <c r="I60" s="463">
        <v>2500</v>
      </c>
      <c r="J60" s="464" t="s">
        <v>785</v>
      </c>
      <c r="K60" s="499"/>
      <c r="L60" s="90"/>
      <c r="M60" s="119"/>
    </row>
    <row r="61" spans="1:15" ht="14.25" customHeight="1">
      <c r="A61" s="57"/>
      <c r="B61" s="46" t="s">
        <v>282</v>
      </c>
      <c r="C61" s="57" t="s">
        <v>805</v>
      </c>
      <c r="D61" s="47">
        <v>199</v>
      </c>
      <c r="E61" s="6" t="s">
        <v>249</v>
      </c>
      <c r="F61" s="466">
        <f>ROUND((I60+I61)/1,-1)</f>
        <v>2500</v>
      </c>
      <c r="G61" s="467">
        <f t="shared" si="17"/>
        <v>497500</v>
      </c>
      <c r="H61" s="456"/>
      <c r="I61" s="480"/>
      <c r="J61" s="469"/>
      <c r="K61" s="475"/>
      <c r="L61" s="90"/>
      <c r="M61" s="119"/>
    </row>
    <row r="62" spans="1:15" ht="14.25" customHeight="1">
      <c r="A62" s="42"/>
      <c r="B62" s="394"/>
      <c r="C62" s="59"/>
      <c r="D62" s="63"/>
      <c r="E62" s="42"/>
      <c r="F62" s="460"/>
      <c r="G62" s="498">
        <f t="shared" ref="G62:G65" si="18">SUM(D62*F62)</f>
        <v>0</v>
      </c>
      <c r="H62" s="478" t="s">
        <v>1342</v>
      </c>
      <c r="I62" s="463">
        <v>1150</v>
      </c>
      <c r="J62" s="464" t="s">
        <v>806</v>
      </c>
      <c r="K62" s="499"/>
      <c r="L62" s="90"/>
      <c r="M62" s="119"/>
    </row>
    <row r="63" spans="1:15" ht="14.25" customHeight="1">
      <c r="A63" s="57"/>
      <c r="B63" s="292" t="s">
        <v>289</v>
      </c>
      <c r="C63" s="57" t="s">
        <v>291</v>
      </c>
      <c r="D63" s="64">
        <v>152</v>
      </c>
      <c r="E63" s="65" t="s">
        <v>261</v>
      </c>
      <c r="F63" s="466">
        <f>ROUND((I62+I63)/1,-1)</f>
        <v>1150</v>
      </c>
      <c r="G63" s="445">
        <f t="shared" si="18"/>
        <v>174800</v>
      </c>
      <c r="H63" s="456"/>
      <c r="I63" s="468"/>
      <c r="J63" s="469"/>
      <c r="K63" s="475"/>
      <c r="L63" s="90"/>
      <c r="M63" s="119"/>
    </row>
    <row r="64" spans="1:15" ht="14.25" customHeight="1">
      <c r="A64" s="42"/>
      <c r="B64" s="394" t="s">
        <v>297</v>
      </c>
      <c r="C64" s="59" t="s">
        <v>836</v>
      </c>
      <c r="D64" s="341"/>
      <c r="E64" s="3"/>
      <c r="F64" s="460"/>
      <c r="G64" s="498">
        <f t="shared" si="18"/>
        <v>0</v>
      </c>
      <c r="H64" s="478" t="s">
        <v>657</v>
      </c>
      <c r="I64" s="463">
        <v>2280</v>
      </c>
      <c r="J64" s="464" t="s">
        <v>807</v>
      </c>
      <c r="K64" s="491"/>
      <c r="L64" s="90"/>
      <c r="M64" s="119"/>
    </row>
    <row r="65" spans="1:13" ht="14.25" customHeight="1">
      <c r="A65" s="57"/>
      <c r="B65" s="292" t="s">
        <v>835</v>
      </c>
      <c r="C65" s="205" t="s">
        <v>848</v>
      </c>
      <c r="D65" s="342">
        <v>206</v>
      </c>
      <c r="E65" s="6" t="s">
        <v>249</v>
      </c>
      <c r="F65" s="466">
        <f>ROUND((I64+I65)/1,-1)</f>
        <v>2280</v>
      </c>
      <c r="G65" s="445">
        <f t="shared" si="18"/>
        <v>469680</v>
      </c>
      <c r="H65" s="456"/>
      <c r="I65" s="468"/>
      <c r="J65" s="469"/>
      <c r="K65" s="470"/>
      <c r="L65" s="90"/>
      <c r="M65" s="119"/>
    </row>
    <row r="66" spans="1:13" ht="14.25" customHeight="1">
      <c r="A66" s="182"/>
      <c r="B66" s="218"/>
      <c r="C66" s="182" t="s">
        <v>981</v>
      </c>
      <c r="D66" s="367"/>
      <c r="E66" s="185"/>
      <c r="F66" s="504"/>
      <c r="G66" s="498">
        <f t="shared" ref="G66:G69" si="19">SUM(D66*F66)</f>
        <v>0</v>
      </c>
      <c r="H66" s="478" t="s">
        <v>657</v>
      </c>
      <c r="I66" s="463">
        <v>1860</v>
      </c>
      <c r="J66" s="464" t="s">
        <v>983</v>
      </c>
      <c r="K66" s="499"/>
      <c r="L66" s="90"/>
      <c r="M66" s="119"/>
    </row>
    <row r="67" spans="1:13" ht="14.25" customHeight="1">
      <c r="A67" s="57"/>
      <c r="B67" s="292" t="s">
        <v>808</v>
      </c>
      <c r="C67" s="57" t="s">
        <v>982</v>
      </c>
      <c r="D67" s="342">
        <v>102</v>
      </c>
      <c r="E67" s="6" t="s">
        <v>809</v>
      </c>
      <c r="F67" s="466">
        <f>ROUND((I66+I67)/1,-1)</f>
        <v>1860</v>
      </c>
      <c r="G67" s="445">
        <f t="shared" si="19"/>
        <v>189720</v>
      </c>
      <c r="H67" s="456"/>
      <c r="I67" s="468"/>
      <c r="J67" s="469" t="s">
        <v>984</v>
      </c>
      <c r="K67" s="475"/>
      <c r="L67" s="90"/>
      <c r="M67" s="119"/>
    </row>
    <row r="68" spans="1:13" ht="14.25" customHeight="1">
      <c r="A68" s="42"/>
      <c r="B68" s="394"/>
      <c r="C68" s="59" t="s">
        <v>985</v>
      </c>
      <c r="D68" s="341"/>
      <c r="E68" s="42"/>
      <c r="F68" s="460"/>
      <c r="G68" s="505">
        <f t="shared" si="19"/>
        <v>0</v>
      </c>
      <c r="H68" s="478" t="s">
        <v>657</v>
      </c>
      <c r="I68" s="534">
        <v>3870</v>
      </c>
      <c r="J68" s="464" t="s">
        <v>806</v>
      </c>
      <c r="K68" s="499"/>
      <c r="L68" s="90"/>
      <c r="M68" s="119"/>
    </row>
    <row r="69" spans="1:13" ht="14.25" customHeight="1">
      <c r="A69" s="57"/>
      <c r="B69" s="292" t="s">
        <v>302</v>
      </c>
      <c r="C69" s="57" t="s">
        <v>986</v>
      </c>
      <c r="D69" s="342">
        <v>9.3000000000000007</v>
      </c>
      <c r="E69" s="65" t="s">
        <v>261</v>
      </c>
      <c r="F69" s="466">
        <f>ROUND((I68+I69)/1,-1)</f>
        <v>3870</v>
      </c>
      <c r="G69" s="467">
        <f t="shared" si="19"/>
        <v>35991</v>
      </c>
      <c r="H69" s="456"/>
      <c r="I69" s="468"/>
      <c r="J69" s="469"/>
      <c r="K69" s="475"/>
      <c r="L69" s="90"/>
      <c r="M69" s="119"/>
    </row>
    <row r="70" spans="1:13" ht="14.25" customHeight="1">
      <c r="A70" s="335"/>
      <c r="B70" s="408"/>
      <c r="C70" s="335"/>
      <c r="D70" s="63"/>
      <c r="E70" s="3"/>
      <c r="F70" s="535"/>
      <c r="G70" s="461">
        <f t="shared" ref="G70:G71" si="20">SUM(D70*F70)</f>
        <v>0</v>
      </c>
      <c r="H70" s="478" t="s">
        <v>476</v>
      </c>
      <c r="I70" s="463"/>
      <c r="J70" s="464"/>
      <c r="K70" s="499"/>
      <c r="L70" s="90"/>
      <c r="M70" s="119"/>
    </row>
    <row r="71" spans="1:13" ht="14.25" customHeight="1">
      <c r="A71" s="335"/>
      <c r="B71" s="408" t="s">
        <v>1198</v>
      </c>
      <c r="C71" s="335"/>
      <c r="D71" s="64">
        <v>7.4</v>
      </c>
      <c r="E71" s="6" t="s">
        <v>83</v>
      </c>
      <c r="F71" s="535">
        <f>SUM(代価表!G803)</f>
        <v>8350</v>
      </c>
      <c r="G71" s="467">
        <f t="shared" si="20"/>
        <v>61790</v>
      </c>
      <c r="H71" s="456"/>
      <c r="I71" s="536"/>
      <c r="J71" s="537"/>
      <c r="K71" s="538"/>
      <c r="L71" s="90"/>
      <c r="M71" s="119"/>
    </row>
    <row r="72" spans="1:13" ht="14.25" customHeight="1">
      <c r="A72" s="42"/>
      <c r="B72" s="59"/>
      <c r="C72" s="59"/>
      <c r="D72" s="63"/>
      <c r="E72" s="42"/>
      <c r="F72" s="514"/>
      <c r="G72" s="443"/>
      <c r="H72" s="515"/>
      <c r="I72" s="490"/>
      <c r="J72" s="490"/>
      <c r="K72" s="491"/>
      <c r="M72" s="119"/>
    </row>
    <row r="73" spans="1:13" ht="14.25" customHeight="1">
      <c r="A73" s="57"/>
      <c r="B73" s="101" t="s">
        <v>57</v>
      </c>
      <c r="C73" s="57"/>
      <c r="D73" s="64"/>
      <c r="E73" s="65"/>
      <c r="F73" s="486"/>
      <c r="G73" s="445">
        <f>SUM(G61,G63,G65,G67,G69,G71)</f>
        <v>1429481</v>
      </c>
      <c r="H73" s="456"/>
      <c r="I73" s="487"/>
      <c r="J73" s="469"/>
      <c r="K73" s="470"/>
      <c r="L73" s="90">
        <f>SUM(G60:G72)</f>
        <v>1429481</v>
      </c>
      <c r="M73" s="119"/>
    </row>
    <row r="74" spans="1:13" ht="14.25" customHeight="1">
      <c r="A74" s="42"/>
      <c r="B74" s="394"/>
      <c r="C74" s="59"/>
      <c r="D74" s="63"/>
      <c r="E74" s="42"/>
      <c r="F74" s="514"/>
      <c r="G74" s="443"/>
      <c r="H74" s="515"/>
      <c r="I74" s="490"/>
      <c r="J74" s="490"/>
      <c r="K74" s="491"/>
      <c r="L74" s="90"/>
      <c r="M74" s="119"/>
    </row>
    <row r="75" spans="1:13" ht="14.25" customHeight="1">
      <c r="A75" s="57"/>
      <c r="B75" s="292"/>
      <c r="C75" s="57"/>
      <c r="D75" s="64"/>
      <c r="E75" s="65"/>
      <c r="F75" s="66"/>
      <c r="G75" s="226"/>
      <c r="H75" s="50"/>
      <c r="I75" s="125"/>
      <c r="J75" s="24"/>
      <c r="K75" s="162"/>
      <c r="L75" s="90"/>
      <c r="M75" s="119"/>
    </row>
    <row r="76" spans="1:13" ht="14.25" customHeight="1">
      <c r="A76" s="42"/>
      <c r="B76" s="394"/>
      <c r="C76" s="59"/>
      <c r="D76" s="63"/>
      <c r="E76" s="42"/>
      <c r="F76" s="62"/>
      <c r="G76" s="231"/>
      <c r="H76" s="53"/>
      <c r="I76" s="135"/>
      <c r="J76" s="135"/>
      <c r="K76" s="290"/>
      <c r="L76" s="90"/>
      <c r="M76" s="119"/>
    </row>
    <row r="77" spans="1:13" ht="14.25" customHeight="1">
      <c r="A77" s="57"/>
      <c r="B77" s="292"/>
      <c r="C77" s="57"/>
      <c r="D77" s="64"/>
      <c r="E77" s="65"/>
      <c r="F77" s="66"/>
      <c r="G77" s="226"/>
      <c r="H77" s="50"/>
      <c r="I77" s="125"/>
      <c r="J77" s="24"/>
      <c r="K77" s="162"/>
      <c r="L77" s="90"/>
      <c r="M77" s="119"/>
    </row>
    <row r="78" spans="1:13" ht="14.25" customHeight="1">
      <c r="A78" s="42"/>
      <c r="B78" s="394"/>
      <c r="C78" s="59"/>
      <c r="D78" s="63"/>
      <c r="E78" s="42"/>
      <c r="F78" s="62"/>
      <c r="G78" s="231"/>
      <c r="H78" s="53"/>
      <c r="I78" s="135"/>
      <c r="J78" s="135"/>
      <c r="K78" s="290"/>
      <c r="L78" s="90"/>
      <c r="M78" s="119"/>
    </row>
    <row r="79" spans="1:13" ht="14.25" customHeight="1">
      <c r="A79" s="57"/>
      <c r="B79" s="292"/>
      <c r="C79" s="57"/>
      <c r="D79" s="64"/>
      <c r="E79" s="65"/>
      <c r="F79" s="66"/>
      <c r="G79" s="226"/>
      <c r="H79" s="50"/>
      <c r="I79" s="125"/>
      <c r="J79" s="24"/>
      <c r="K79" s="162"/>
      <c r="L79" s="90"/>
      <c r="M79" s="119"/>
    </row>
    <row r="80" spans="1:13" ht="14.25" customHeight="1">
      <c r="A80" s="42"/>
      <c r="B80" s="394"/>
      <c r="C80" s="59"/>
      <c r="D80" s="63"/>
      <c r="E80" s="42"/>
      <c r="F80" s="62"/>
      <c r="G80" s="231"/>
      <c r="H80" s="53"/>
      <c r="I80" s="135"/>
      <c r="J80" s="135"/>
      <c r="K80" s="290"/>
      <c r="L80" s="90"/>
      <c r="M80" s="119"/>
    </row>
    <row r="81" spans="1:13" ht="14.25" customHeight="1">
      <c r="A81" s="57"/>
      <c r="B81" s="292"/>
      <c r="C81" s="57"/>
      <c r="D81" s="64"/>
      <c r="E81" s="65"/>
      <c r="F81" s="66"/>
      <c r="G81" s="226"/>
      <c r="H81" s="50"/>
      <c r="I81" s="125"/>
      <c r="J81" s="24"/>
      <c r="K81" s="162"/>
      <c r="L81" s="90"/>
      <c r="M81" s="119"/>
    </row>
    <row r="82" spans="1:13" ht="14.25" customHeight="1">
      <c r="A82" s="42"/>
      <c r="B82" s="394"/>
      <c r="C82" s="59"/>
      <c r="D82" s="63"/>
      <c r="E82" s="42"/>
      <c r="F82" s="62"/>
      <c r="G82" s="231"/>
      <c r="H82" s="53"/>
      <c r="I82" s="135"/>
      <c r="J82" s="135"/>
      <c r="K82" s="290"/>
      <c r="L82" s="90"/>
      <c r="M82" s="119"/>
    </row>
    <row r="83" spans="1:13" ht="14.25" customHeight="1">
      <c r="A83" s="57"/>
      <c r="B83" s="292"/>
      <c r="C83" s="57"/>
      <c r="D83" s="64"/>
      <c r="E83" s="65"/>
      <c r="F83" s="66"/>
      <c r="G83" s="226"/>
      <c r="H83" s="50"/>
      <c r="I83" s="125"/>
      <c r="J83" s="24"/>
      <c r="K83" s="162"/>
      <c r="L83" s="90"/>
      <c r="M83" s="119"/>
    </row>
    <row r="84" spans="1:13" ht="14.25" customHeight="1">
      <c r="A84" s="42"/>
      <c r="B84" s="394"/>
      <c r="C84" s="59"/>
      <c r="D84" s="63"/>
      <c r="E84" s="42"/>
      <c r="F84" s="62"/>
      <c r="G84" s="231"/>
      <c r="H84" s="53"/>
      <c r="I84" s="135"/>
      <c r="J84" s="135"/>
      <c r="K84" s="290"/>
      <c r="L84" s="90"/>
      <c r="M84" s="119"/>
    </row>
    <row r="85" spans="1:13" ht="14.25" customHeight="1">
      <c r="A85" s="57"/>
      <c r="B85" s="292"/>
      <c r="C85" s="57"/>
      <c r="D85" s="64"/>
      <c r="E85" s="65"/>
      <c r="F85" s="66"/>
      <c r="G85" s="226"/>
      <c r="H85" s="50"/>
      <c r="I85" s="125"/>
      <c r="J85" s="24"/>
      <c r="K85" s="162"/>
      <c r="L85" s="90"/>
      <c r="M85" s="119"/>
    </row>
    <row r="86" spans="1:13" ht="14.25" customHeight="1">
      <c r="A86" s="42"/>
      <c r="B86" s="394"/>
      <c r="C86" s="59"/>
      <c r="D86" s="63"/>
      <c r="E86" s="42"/>
      <c r="F86" s="62"/>
      <c r="G86" s="231"/>
      <c r="H86" s="53"/>
      <c r="I86" s="135"/>
      <c r="J86" s="135"/>
      <c r="K86" s="290"/>
      <c r="L86" s="90"/>
      <c r="M86" s="119"/>
    </row>
    <row r="87" spans="1:13" ht="14.25" customHeight="1">
      <c r="A87" s="57"/>
      <c r="B87" s="292"/>
      <c r="C87" s="57"/>
      <c r="D87" s="64"/>
      <c r="E87" s="65"/>
      <c r="F87" s="66"/>
      <c r="G87" s="226"/>
      <c r="H87" s="50"/>
      <c r="I87" s="125"/>
      <c r="J87" s="24"/>
      <c r="K87" s="162"/>
      <c r="L87" s="90"/>
      <c r="M87" s="119"/>
    </row>
    <row r="88" spans="1:13" ht="14.25" customHeight="1">
      <c r="A88" s="42"/>
      <c r="B88" s="394"/>
      <c r="C88" s="59"/>
      <c r="D88" s="63"/>
      <c r="E88" s="42"/>
      <c r="F88" s="62"/>
      <c r="G88" s="231"/>
      <c r="H88" s="53"/>
      <c r="I88" s="135"/>
      <c r="J88" s="135"/>
      <c r="K88" s="290"/>
      <c r="L88" s="90"/>
      <c r="M88" s="119"/>
    </row>
    <row r="89" spans="1:13" ht="14.25" customHeight="1">
      <c r="A89" s="57"/>
      <c r="B89" s="292"/>
      <c r="C89" s="57"/>
      <c r="D89" s="64"/>
      <c r="E89" s="65"/>
      <c r="F89" s="66"/>
      <c r="G89" s="226"/>
      <c r="H89" s="50"/>
      <c r="I89" s="125"/>
      <c r="J89" s="24"/>
      <c r="K89" s="162"/>
      <c r="L89" s="90"/>
      <c r="M89" s="119"/>
    </row>
    <row r="90" spans="1:13" ht="14.25" customHeight="1">
      <c r="A90" s="42"/>
      <c r="B90" s="394"/>
      <c r="C90" s="59"/>
      <c r="D90" s="63"/>
      <c r="E90" s="42"/>
      <c r="F90" s="62"/>
      <c r="G90" s="231"/>
      <c r="H90" s="53"/>
      <c r="I90" s="135"/>
      <c r="J90" s="135"/>
      <c r="K90" s="290"/>
      <c r="L90" s="90"/>
      <c r="M90" s="119"/>
    </row>
    <row r="91" spans="1:13" ht="14.25" customHeight="1">
      <c r="A91" s="57"/>
      <c r="B91" s="292"/>
      <c r="C91" s="57"/>
      <c r="D91" s="64"/>
      <c r="E91" s="65"/>
      <c r="F91" s="66"/>
      <c r="G91" s="226"/>
      <c r="H91" s="50"/>
      <c r="I91" s="125"/>
      <c r="J91" s="24"/>
      <c r="K91" s="162"/>
      <c r="L91" s="90"/>
      <c r="M91" s="119"/>
    </row>
    <row r="92" spans="1:13" ht="14.25" customHeight="1">
      <c r="A92" s="42"/>
      <c r="B92" s="394"/>
      <c r="C92" s="59"/>
      <c r="D92" s="63"/>
      <c r="E92" s="42"/>
      <c r="F92" s="62"/>
      <c r="G92" s="231"/>
      <c r="H92" s="53"/>
      <c r="I92" s="135"/>
      <c r="J92" s="135"/>
      <c r="K92" s="290"/>
      <c r="L92" s="90"/>
      <c r="M92" s="119"/>
    </row>
    <row r="93" spans="1:13" ht="14.25" customHeight="1">
      <c r="A93" s="57"/>
      <c r="B93" s="292"/>
      <c r="C93" s="57"/>
      <c r="D93" s="64"/>
      <c r="E93" s="65"/>
      <c r="F93" s="66"/>
      <c r="G93" s="226"/>
      <c r="H93" s="50"/>
      <c r="I93" s="125"/>
      <c r="J93" s="24"/>
      <c r="K93" s="162"/>
      <c r="L93" s="90"/>
      <c r="M93" s="119"/>
    </row>
    <row r="94" spans="1:13" ht="14.25" customHeight="1">
      <c r="A94" s="335"/>
      <c r="B94" s="408"/>
      <c r="C94" s="335"/>
      <c r="D94" s="409"/>
      <c r="E94" s="156"/>
      <c r="F94" s="411"/>
      <c r="G94" s="250"/>
      <c r="H94" s="212"/>
      <c r="I94" s="336"/>
      <c r="K94" s="417"/>
      <c r="L94" s="90"/>
      <c r="M94" s="119"/>
    </row>
    <row r="95" spans="1:13" ht="14.25" customHeight="1">
      <c r="A95" s="335"/>
      <c r="B95" s="408"/>
      <c r="C95" s="335"/>
      <c r="D95" s="409"/>
      <c r="E95" s="156"/>
      <c r="F95" s="411"/>
      <c r="G95" s="250"/>
      <c r="H95" s="212"/>
      <c r="I95" s="336"/>
      <c r="K95" s="417"/>
      <c r="L95" s="90"/>
      <c r="M95" s="119"/>
    </row>
    <row r="96" spans="1:13" ht="14.25" customHeight="1">
      <c r="A96" s="42"/>
      <c r="B96" s="394"/>
      <c r="C96" s="59"/>
      <c r="D96" s="63"/>
      <c r="E96" s="42"/>
      <c r="F96" s="62"/>
      <c r="G96" s="231"/>
      <c r="H96" s="53"/>
      <c r="I96" s="135"/>
      <c r="J96" s="135"/>
      <c r="K96" s="290"/>
      <c r="L96" s="90"/>
      <c r="M96" s="119"/>
    </row>
    <row r="97" spans="1:13" ht="14.25" customHeight="1">
      <c r="A97" s="57"/>
      <c r="B97" s="292"/>
      <c r="C97" s="57"/>
      <c r="D97" s="64"/>
      <c r="E97" s="65"/>
      <c r="F97" s="66"/>
      <c r="G97" s="226"/>
      <c r="H97" s="50"/>
      <c r="I97" s="125"/>
      <c r="J97" s="24"/>
      <c r="K97" s="162"/>
      <c r="L97" s="90"/>
      <c r="M97" s="119"/>
    </row>
    <row r="98" spans="1:13" ht="14.25" customHeight="1">
      <c r="A98" s="335"/>
      <c r="B98" s="408"/>
      <c r="C98" s="335"/>
      <c r="D98" s="409"/>
      <c r="E98" s="156"/>
      <c r="F98" s="411"/>
      <c r="G98" s="250"/>
      <c r="H98" s="212"/>
      <c r="I98" s="336"/>
      <c r="K98" s="417"/>
      <c r="L98" s="90"/>
      <c r="M98" s="119"/>
    </row>
    <row r="99" spans="1:13" ht="14.25" customHeight="1">
      <c r="A99" s="335"/>
      <c r="B99" s="408"/>
      <c r="C99" s="335"/>
      <c r="D99" s="409"/>
      <c r="E99" s="156"/>
      <c r="F99" s="411"/>
      <c r="G99" s="250"/>
      <c r="H99" s="212"/>
      <c r="I99" s="336"/>
      <c r="K99" s="417"/>
      <c r="L99" s="90"/>
      <c r="M99" s="119"/>
    </row>
    <row r="100" spans="1:13" ht="14.25" customHeight="1">
      <c r="A100" s="42"/>
      <c r="B100" s="394"/>
      <c r="C100" s="59"/>
      <c r="D100" s="63"/>
      <c r="E100" s="42"/>
      <c r="F100" s="62"/>
      <c r="G100" s="231"/>
      <c r="H100" s="53"/>
      <c r="I100" s="135"/>
      <c r="J100" s="135"/>
      <c r="K100" s="290"/>
      <c r="L100" s="90"/>
      <c r="M100" s="119"/>
    </row>
    <row r="101" spans="1:13" ht="14.25" customHeight="1">
      <c r="A101" s="57"/>
      <c r="B101" s="292"/>
      <c r="C101" s="57"/>
      <c r="D101" s="64"/>
      <c r="E101" s="65"/>
      <c r="F101" s="66"/>
      <c r="G101" s="226"/>
      <c r="H101" s="50"/>
      <c r="I101" s="125"/>
      <c r="J101" s="24"/>
      <c r="K101" s="162"/>
      <c r="L101" s="90"/>
      <c r="M101" s="119"/>
    </row>
    <row r="102" spans="1:13" ht="14.25" customHeight="1">
      <c r="A102" s="59"/>
      <c r="B102" s="395"/>
      <c r="C102" s="79"/>
      <c r="D102" s="88"/>
      <c r="E102" s="89"/>
      <c r="F102" s="52"/>
      <c r="G102" s="231"/>
      <c r="H102" s="289"/>
      <c r="I102" s="135"/>
      <c r="J102" s="135"/>
      <c r="K102" s="290"/>
    </row>
    <row r="103" spans="1:13" ht="14.25" customHeight="1">
      <c r="A103" s="57"/>
      <c r="B103" s="4"/>
      <c r="C103" s="205"/>
      <c r="D103" s="31"/>
      <c r="E103" s="6"/>
      <c r="F103" s="165"/>
      <c r="G103" s="226"/>
      <c r="H103" s="709"/>
      <c r="I103" s="710"/>
      <c r="J103" s="27"/>
      <c r="K103" s="164"/>
    </row>
  </sheetData>
  <mergeCells count="9">
    <mergeCell ref="H103:I103"/>
    <mergeCell ref="O2:O3"/>
    <mergeCell ref="P2:P3"/>
    <mergeCell ref="H1:K1"/>
    <mergeCell ref="N2:N3"/>
    <mergeCell ref="H27:I27"/>
    <mergeCell ref="H29:I29"/>
    <mergeCell ref="H31:I31"/>
    <mergeCell ref="H33:I3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2" manualBreakCount="2">
    <brk id="35" max="10" man="1"/>
    <brk id="69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Q69"/>
  <sheetViews>
    <sheetView showZeros="0" topLeftCell="A44" zoomScale="85" zoomScaleNormal="85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110" customWidth="1"/>
    <col min="5" max="5" width="6" style="41" customWidth="1"/>
    <col min="6" max="6" width="15.875" style="108" customWidth="1"/>
    <col min="7" max="7" width="20" style="108" customWidth="1"/>
    <col min="8" max="8" width="5.375" style="21" customWidth="1"/>
    <col min="9" max="9" width="10.75" style="119" customWidth="1"/>
    <col min="10" max="10" width="2.625" style="28" customWidth="1"/>
    <col min="11" max="11" width="5" style="28" customWidth="1"/>
    <col min="12" max="12" width="14.625" style="28" customWidth="1"/>
    <col min="13" max="13" width="8.5" style="28" bestFit="1" customWidth="1"/>
    <col min="14" max="14" width="8" style="28" bestFit="1" customWidth="1"/>
    <col min="15" max="15" width="6.75" style="28" customWidth="1"/>
    <col min="16" max="16" width="6" style="28" bestFit="1" customWidth="1"/>
    <col min="17" max="16384" width="9" style="28"/>
  </cols>
  <sheetData>
    <row r="1" spans="1:17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38" t="s">
        <v>12</v>
      </c>
      <c r="H1" s="706" t="s">
        <v>13</v>
      </c>
      <c r="I1" s="707"/>
      <c r="J1" s="707"/>
      <c r="K1" s="708"/>
      <c r="L1" s="21"/>
      <c r="M1" s="108"/>
      <c r="N1" s="21"/>
      <c r="O1" s="108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504"/>
      <c r="G2" s="518"/>
      <c r="H2" s="462"/>
      <c r="I2" s="642"/>
      <c r="J2" s="472"/>
      <c r="K2" s="473"/>
      <c r="L2" s="21"/>
      <c r="M2" s="108"/>
      <c r="N2" s="705"/>
      <c r="O2" s="713"/>
      <c r="P2" s="705"/>
      <c r="Q2" s="40"/>
    </row>
    <row r="3" spans="1:17" s="21" customFormat="1" ht="14.25" customHeight="1">
      <c r="A3" s="45" t="str">
        <f>Ⅰ!A13</f>
        <v>Ⅰ-4</v>
      </c>
      <c r="B3" s="46" t="str">
        <f>Ⅰ!B13</f>
        <v>屋根及びとい</v>
      </c>
      <c r="C3" s="46" t="s">
        <v>16</v>
      </c>
      <c r="D3" s="47"/>
      <c r="E3" s="48"/>
      <c r="F3" s="466"/>
      <c r="G3" s="520"/>
      <c r="H3" s="456"/>
      <c r="I3" s="487"/>
      <c r="J3" s="469"/>
      <c r="K3" s="470"/>
      <c r="M3" s="108"/>
      <c r="N3" s="704"/>
      <c r="O3" s="704"/>
      <c r="P3" s="704"/>
      <c r="Q3" s="40"/>
    </row>
    <row r="4" spans="1:17" s="21" customFormat="1" ht="14.25" customHeight="1">
      <c r="A4" s="191"/>
      <c r="B4" s="204" t="s">
        <v>250</v>
      </c>
      <c r="C4" s="203" t="s">
        <v>259</v>
      </c>
      <c r="D4" s="124"/>
      <c r="E4" s="3"/>
      <c r="F4" s="517"/>
      <c r="G4" s="518">
        <f t="shared" ref="G4:G5" si="0">SUM(D4*F4)</f>
        <v>0</v>
      </c>
      <c r="H4" s="462" t="s">
        <v>667</v>
      </c>
      <c r="I4" s="463"/>
      <c r="J4" s="464"/>
      <c r="K4" s="519"/>
      <c r="M4" s="108"/>
      <c r="N4" s="705"/>
      <c r="O4" s="713"/>
      <c r="P4" s="92"/>
      <c r="Q4" s="40"/>
    </row>
    <row r="5" spans="1:17" s="21" customFormat="1" ht="14.25" customHeight="1">
      <c r="A5" s="45"/>
      <c r="B5" s="179" t="s">
        <v>260</v>
      </c>
      <c r="C5" s="205" t="s">
        <v>251</v>
      </c>
      <c r="D5" s="31">
        <v>476</v>
      </c>
      <c r="E5" s="6" t="s">
        <v>83</v>
      </c>
      <c r="F5" s="398">
        <f>ROUND(I5*K5,-2)</f>
        <v>21000</v>
      </c>
      <c r="G5" s="520">
        <f t="shared" si="0"/>
        <v>9996000</v>
      </c>
      <c r="H5" s="456"/>
      <c r="I5" s="468">
        <v>26200</v>
      </c>
      <c r="J5" s="521" t="s">
        <v>2</v>
      </c>
      <c r="K5" s="522">
        <v>0.8</v>
      </c>
      <c r="M5" s="108"/>
      <c r="N5" s="704"/>
      <c r="O5" s="704"/>
      <c r="P5" s="92"/>
      <c r="Q5" s="40"/>
    </row>
    <row r="6" spans="1:17" s="21" customFormat="1" ht="14.25" customHeight="1">
      <c r="A6" s="99"/>
      <c r="B6" s="410"/>
      <c r="C6" s="203" t="s">
        <v>694</v>
      </c>
      <c r="D6" s="124"/>
      <c r="E6" s="3"/>
      <c r="F6" s="504"/>
      <c r="G6" s="498"/>
      <c r="H6" s="539"/>
      <c r="I6" s="540"/>
      <c r="J6" s="541"/>
      <c r="K6" s="542"/>
      <c r="M6" s="108"/>
      <c r="N6" s="705"/>
      <c r="O6" s="713"/>
      <c r="P6" s="92"/>
      <c r="Q6" s="40"/>
    </row>
    <row r="7" spans="1:17" s="21" customFormat="1" ht="14.25" customHeight="1">
      <c r="A7" s="45"/>
      <c r="B7" s="179"/>
      <c r="C7" s="205" t="s">
        <v>701</v>
      </c>
      <c r="D7" s="31"/>
      <c r="E7" s="6"/>
      <c r="F7" s="165"/>
      <c r="G7" s="445"/>
      <c r="H7" s="456"/>
      <c r="I7" s="487"/>
      <c r="J7" s="543"/>
      <c r="K7" s="533"/>
      <c r="M7" s="108"/>
      <c r="N7" s="704"/>
      <c r="O7" s="704"/>
      <c r="P7" s="92"/>
      <c r="Q7" s="40"/>
    </row>
    <row r="8" spans="1:17" s="21" customFormat="1" ht="14.25" customHeight="1">
      <c r="A8" s="99"/>
      <c r="B8" s="410"/>
      <c r="C8" s="203" t="s">
        <v>702</v>
      </c>
      <c r="D8" s="124"/>
      <c r="E8" s="3"/>
      <c r="F8" s="504"/>
      <c r="G8" s="544"/>
      <c r="H8" s="509"/>
      <c r="I8" s="506"/>
      <c r="J8" s="507"/>
      <c r="K8" s="508"/>
      <c r="M8" s="108"/>
      <c r="N8" s="705"/>
      <c r="O8" s="713"/>
      <c r="P8" s="92"/>
      <c r="Q8" s="40"/>
    </row>
    <row r="9" spans="1:17" s="21" customFormat="1" ht="14.25" customHeight="1">
      <c r="A9" s="45"/>
      <c r="B9" s="179"/>
      <c r="C9" s="205"/>
      <c r="D9" s="31"/>
      <c r="E9" s="6"/>
      <c r="F9" s="466"/>
      <c r="G9" s="520"/>
      <c r="H9" s="456"/>
      <c r="I9" s="468"/>
      <c r="J9" s="469"/>
      <c r="K9" s="470"/>
      <c r="M9" s="108"/>
      <c r="N9" s="704"/>
      <c r="O9" s="704"/>
      <c r="P9" s="92"/>
      <c r="Q9" s="40"/>
    </row>
    <row r="10" spans="1:17" s="21" customFormat="1" ht="14.25" customHeight="1">
      <c r="A10" s="191"/>
      <c r="B10" s="204"/>
      <c r="C10" s="425"/>
      <c r="D10" s="420"/>
      <c r="E10" s="195"/>
      <c r="F10" s="517"/>
      <c r="G10" s="518">
        <f t="shared" ref="G10:G21" si="1">SUM(D10*F10)</f>
        <v>0</v>
      </c>
      <c r="H10" s="462" t="s">
        <v>667</v>
      </c>
      <c r="I10" s="463"/>
      <c r="J10" s="464"/>
      <c r="K10" s="519"/>
      <c r="M10" s="108"/>
      <c r="N10" s="258"/>
      <c r="O10" s="258"/>
      <c r="P10" s="92"/>
      <c r="Q10" s="40"/>
    </row>
    <row r="11" spans="1:17" s="21" customFormat="1" ht="14.25" customHeight="1">
      <c r="A11" s="45"/>
      <c r="B11" s="179"/>
      <c r="C11" s="292" t="s">
        <v>695</v>
      </c>
      <c r="D11" s="342">
        <v>31.6</v>
      </c>
      <c r="E11" s="65" t="s">
        <v>81</v>
      </c>
      <c r="F11" s="398">
        <f>ROUND(I11*K11,-1)</f>
        <v>7680</v>
      </c>
      <c r="G11" s="520">
        <f t="shared" si="1"/>
        <v>242688</v>
      </c>
      <c r="H11" s="456"/>
      <c r="I11" s="468">
        <v>9600</v>
      </c>
      <c r="J11" s="521" t="s">
        <v>2</v>
      </c>
      <c r="K11" s="522">
        <v>0.8</v>
      </c>
      <c r="M11" s="108"/>
      <c r="N11" s="258"/>
      <c r="O11" s="258"/>
      <c r="P11" s="92"/>
      <c r="Q11" s="40"/>
    </row>
    <row r="12" spans="1:17" s="21" customFormat="1" ht="14.25" customHeight="1">
      <c r="A12" s="191"/>
      <c r="B12" s="204"/>
      <c r="C12" s="425"/>
      <c r="D12" s="420"/>
      <c r="E12" s="195"/>
      <c r="F12" s="517"/>
      <c r="G12" s="518">
        <f t="shared" ref="G12:G13" si="2">SUM(D12*F12)</f>
        <v>0</v>
      </c>
      <c r="H12" s="462" t="s">
        <v>667</v>
      </c>
      <c r="I12" s="463"/>
      <c r="J12" s="464"/>
      <c r="K12" s="519"/>
      <c r="M12" s="108"/>
      <c r="N12" s="258"/>
      <c r="O12" s="258"/>
      <c r="P12" s="92"/>
      <c r="Q12" s="40"/>
    </row>
    <row r="13" spans="1:17" s="21" customFormat="1" ht="14.25" customHeight="1">
      <c r="A13" s="45"/>
      <c r="B13" s="179"/>
      <c r="C13" s="292" t="s">
        <v>696</v>
      </c>
      <c r="D13" s="342">
        <v>18.7</v>
      </c>
      <c r="E13" s="65" t="s">
        <v>81</v>
      </c>
      <c r="F13" s="398">
        <f>ROUND(I13*K13,-1)</f>
        <v>4160</v>
      </c>
      <c r="G13" s="520">
        <f t="shared" si="2"/>
        <v>77792</v>
      </c>
      <c r="H13" s="456"/>
      <c r="I13" s="468">
        <v>5200</v>
      </c>
      <c r="J13" s="521" t="s">
        <v>2</v>
      </c>
      <c r="K13" s="522">
        <v>0.8</v>
      </c>
      <c r="M13" s="108"/>
      <c r="N13" s="258"/>
      <c r="O13" s="258"/>
      <c r="P13" s="92"/>
      <c r="Q13" s="40"/>
    </row>
    <row r="14" spans="1:17" s="21" customFormat="1" ht="14.25" customHeight="1">
      <c r="A14" s="191"/>
      <c r="B14" s="204"/>
      <c r="C14" s="425"/>
      <c r="D14" s="420"/>
      <c r="E14" s="195"/>
      <c r="F14" s="517"/>
      <c r="G14" s="518">
        <f t="shared" si="1"/>
        <v>0</v>
      </c>
      <c r="H14" s="462" t="s">
        <v>667</v>
      </c>
      <c r="I14" s="463"/>
      <c r="J14" s="464"/>
      <c r="K14" s="519"/>
      <c r="M14" s="108"/>
      <c r="N14" s="258"/>
      <c r="O14" s="258"/>
      <c r="P14" s="92"/>
      <c r="Q14" s="40"/>
    </row>
    <row r="15" spans="1:17" s="21" customFormat="1" ht="14.25" customHeight="1">
      <c r="A15" s="45"/>
      <c r="B15" s="179"/>
      <c r="C15" s="292" t="s">
        <v>697</v>
      </c>
      <c r="D15" s="342">
        <v>31.7</v>
      </c>
      <c r="E15" s="65" t="s">
        <v>81</v>
      </c>
      <c r="F15" s="398">
        <f t="shared" ref="F15" si="3">ROUND(I15*K15,-2)</f>
        <v>12500</v>
      </c>
      <c r="G15" s="520">
        <f t="shared" si="1"/>
        <v>396250</v>
      </c>
      <c r="H15" s="456"/>
      <c r="I15" s="468">
        <v>15600</v>
      </c>
      <c r="J15" s="521" t="s">
        <v>2</v>
      </c>
      <c r="K15" s="522">
        <v>0.8</v>
      </c>
      <c r="M15" s="108"/>
      <c r="N15" s="258"/>
      <c r="O15" s="258"/>
      <c r="P15" s="92"/>
      <c r="Q15" s="40"/>
    </row>
    <row r="16" spans="1:17" s="21" customFormat="1" ht="14.25" customHeight="1">
      <c r="A16" s="191"/>
      <c r="B16" s="182"/>
      <c r="C16" s="425"/>
      <c r="D16" s="420"/>
      <c r="E16" s="195"/>
      <c r="F16" s="517"/>
      <c r="G16" s="518">
        <f t="shared" si="1"/>
        <v>0</v>
      </c>
      <c r="H16" s="462" t="s">
        <v>667</v>
      </c>
      <c r="I16" s="463"/>
      <c r="J16" s="464"/>
      <c r="K16" s="519"/>
      <c r="M16" s="108"/>
      <c r="N16" s="258"/>
      <c r="O16" s="258"/>
      <c r="P16" s="92"/>
      <c r="Q16" s="40"/>
    </row>
    <row r="17" spans="1:17" s="21" customFormat="1" ht="14.25" customHeight="1">
      <c r="A17" s="45"/>
      <c r="B17" s="101"/>
      <c r="C17" s="292" t="s">
        <v>698</v>
      </c>
      <c r="D17" s="342">
        <v>27.1</v>
      </c>
      <c r="E17" s="65" t="s">
        <v>81</v>
      </c>
      <c r="F17" s="398">
        <f t="shared" ref="F17" si="4">ROUND(I17*K17,-2)</f>
        <v>13400</v>
      </c>
      <c r="G17" s="520">
        <f t="shared" si="1"/>
        <v>363140</v>
      </c>
      <c r="H17" s="456"/>
      <c r="I17" s="468">
        <v>16800</v>
      </c>
      <c r="J17" s="521" t="s">
        <v>2</v>
      </c>
      <c r="K17" s="522">
        <v>0.8</v>
      </c>
      <c r="M17" s="108"/>
      <c r="N17" s="258"/>
      <c r="O17" s="258"/>
      <c r="P17" s="92"/>
      <c r="Q17" s="40"/>
    </row>
    <row r="18" spans="1:17" s="21" customFormat="1" ht="14.25" customHeight="1">
      <c r="A18" s="191"/>
      <c r="B18" s="182"/>
      <c r="C18" s="425"/>
      <c r="D18" s="420"/>
      <c r="E18" s="195"/>
      <c r="F18" s="517"/>
      <c r="G18" s="518">
        <f t="shared" ref="G18:G19" si="5">SUM(D18*F18)</f>
        <v>0</v>
      </c>
      <c r="H18" s="462" t="s">
        <v>667</v>
      </c>
      <c r="I18" s="463"/>
      <c r="J18" s="464"/>
      <c r="K18" s="519"/>
      <c r="M18" s="108"/>
      <c r="N18" s="258"/>
      <c r="O18" s="258"/>
      <c r="P18" s="92"/>
      <c r="Q18" s="40"/>
    </row>
    <row r="19" spans="1:17" s="21" customFormat="1" ht="14.25" customHeight="1">
      <c r="A19" s="45"/>
      <c r="B19" s="101"/>
      <c r="C19" s="292" t="s">
        <v>699</v>
      </c>
      <c r="D19" s="342">
        <v>2</v>
      </c>
      <c r="E19" s="65" t="s">
        <v>81</v>
      </c>
      <c r="F19" s="398">
        <f>ROUND(I19*K19,-1)</f>
        <v>7680</v>
      </c>
      <c r="G19" s="520">
        <f t="shared" si="5"/>
        <v>15360</v>
      </c>
      <c r="H19" s="456"/>
      <c r="I19" s="468">
        <v>9600</v>
      </c>
      <c r="J19" s="521" t="s">
        <v>2</v>
      </c>
      <c r="K19" s="522">
        <v>0.8</v>
      </c>
      <c r="M19" s="108"/>
      <c r="N19" s="258"/>
      <c r="O19" s="258"/>
      <c r="P19" s="92"/>
      <c r="Q19" s="40"/>
    </row>
    <row r="20" spans="1:17" s="21" customFormat="1" ht="14.25" customHeight="1">
      <c r="A20" s="191"/>
      <c r="B20" s="204" t="s">
        <v>252</v>
      </c>
      <c r="C20" s="203" t="s">
        <v>700</v>
      </c>
      <c r="D20" s="124"/>
      <c r="E20" s="3"/>
      <c r="F20" s="517"/>
      <c r="G20" s="518">
        <f t="shared" si="1"/>
        <v>0</v>
      </c>
      <c r="H20" s="462" t="s">
        <v>667</v>
      </c>
      <c r="I20" s="463"/>
      <c r="J20" s="464"/>
      <c r="K20" s="519"/>
      <c r="M20" s="108"/>
      <c r="N20" s="258"/>
      <c r="O20" s="258"/>
      <c r="P20" s="92"/>
      <c r="Q20" s="40"/>
    </row>
    <row r="21" spans="1:17" s="21" customFormat="1" ht="14.25" customHeight="1">
      <c r="A21" s="45"/>
      <c r="B21" s="179" t="s">
        <v>260</v>
      </c>
      <c r="C21" s="205" t="s">
        <v>251</v>
      </c>
      <c r="D21" s="31">
        <v>128</v>
      </c>
      <c r="E21" s="6" t="s">
        <v>83</v>
      </c>
      <c r="F21" s="398">
        <f t="shared" ref="F21" si="6">ROUND(I21*K21,-2)</f>
        <v>21000</v>
      </c>
      <c r="G21" s="520">
        <f t="shared" si="1"/>
        <v>2688000</v>
      </c>
      <c r="H21" s="456"/>
      <c r="I21" s="468">
        <v>26200</v>
      </c>
      <c r="J21" s="521" t="s">
        <v>2</v>
      </c>
      <c r="K21" s="522">
        <v>0.8</v>
      </c>
      <c r="M21" s="108"/>
      <c r="N21" s="258"/>
      <c r="O21" s="258"/>
      <c r="P21" s="92"/>
      <c r="Q21" s="40"/>
    </row>
    <row r="22" spans="1:17" s="21" customFormat="1" ht="14.25" customHeight="1">
      <c r="A22" s="191"/>
      <c r="B22" s="410"/>
      <c r="C22" s="203" t="s">
        <v>694</v>
      </c>
      <c r="D22" s="124"/>
      <c r="E22" s="3"/>
      <c r="F22" s="504"/>
      <c r="G22" s="498"/>
      <c r="H22" s="539"/>
      <c r="I22" s="540"/>
      <c r="J22" s="541"/>
      <c r="K22" s="542"/>
      <c r="M22" s="108"/>
      <c r="N22" s="705"/>
      <c r="O22" s="713"/>
      <c r="P22" s="92"/>
      <c r="Q22" s="40"/>
    </row>
    <row r="23" spans="1:17" s="21" customFormat="1" ht="14.25" customHeight="1">
      <c r="A23" s="45"/>
      <c r="B23" s="179"/>
      <c r="C23" s="205" t="s">
        <v>704</v>
      </c>
      <c r="D23" s="31"/>
      <c r="E23" s="6"/>
      <c r="F23" s="165"/>
      <c r="G23" s="445"/>
      <c r="H23" s="456"/>
      <c r="I23" s="487"/>
      <c r="J23" s="543"/>
      <c r="K23" s="533"/>
      <c r="M23" s="108"/>
      <c r="N23" s="704"/>
      <c r="O23" s="704"/>
      <c r="P23" s="92"/>
      <c r="Q23" s="40"/>
    </row>
    <row r="24" spans="1:17" s="21" customFormat="1" ht="14.25" customHeight="1">
      <c r="A24" s="99"/>
      <c r="B24" s="410"/>
      <c r="C24" s="203" t="s">
        <v>705</v>
      </c>
      <c r="D24" s="124"/>
      <c r="E24" s="3"/>
      <c r="F24" s="504"/>
      <c r="G24" s="544"/>
      <c r="H24" s="509"/>
      <c r="I24" s="506"/>
      <c r="J24" s="507"/>
      <c r="K24" s="508"/>
      <c r="M24" s="108"/>
      <c r="N24" s="705"/>
      <c r="O24" s="713"/>
      <c r="P24" s="92"/>
      <c r="Q24" s="40"/>
    </row>
    <row r="25" spans="1:17" s="21" customFormat="1" ht="14.25" customHeight="1">
      <c r="A25" s="45"/>
      <c r="B25" s="179"/>
      <c r="C25" s="205"/>
      <c r="D25" s="31"/>
      <c r="E25" s="6"/>
      <c r="F25" s="466"/>
      <c r="G25" s="520"/>
      <c r="H25" s="456"/>
      <c r="I25" s="468"/>
      <c r="J25" s="469"/>
      <c r="K25" s="470"/>
      <c r="M25" s="108"/>
      <c r="N25" s="704"/>
      <c r="O25" s="704"/>
      <c r="P25" s="92"/>
      <c r="Q25" s="40"/>
    </row>
    <row r="26" spans="1:17" s="21" customFormat="1" ht="14.25" customHeight="1">
      <c r="A26" s="191"/>
      <c r="B26" s="204"/>
      <c r="C26" s="425"/>
      <c r="D26" s="420"/>
      <c r="E26" s="195"/>
      <c r="F26" s="517"/>
      <c r="G26" s="518">
        <f t="shared" ref="G26:G35" si="7">SUM(D26*F26)</f>
        <v>0</v>
      </c>
      <c r="H26" s="462" t="s">
        <v>667</v>
      </c>
      <c r="I26" s="463"/>
      <c r="J26" s="464"/>
      <c r="K26" s="519"/>
      <c r="M26" s="108"/>
      <c r="N26" s="705"/>
      <c r="O26" s="713"/>
      <c r="P26" s="92"/>
      <c r="Q26" s="40"/>
    </row>
    <row r="27" spans="1:17" s="21" customFormat="1" ht="14.25" customHeight="1">
      <c r="A27" s="45"/>
      <c r="B27" s="179"/>
      <c r="C27" s="292" t="s">
        <v>695</v>
      </c>
      <c r="D27" s="342">
        <v>30.6</v>
      </c>
      <c r="E27" s="65" t="s">
        <v>81</v>
      </c>
      <c r="F27" s="398">
        <f>ROUND(I27*K27,-1)</f>
        <v>7680</v>
      </c>
      <c r="G27" s="520">
        <f t="shared" si="7"/>
        <v>235008</v>
      </c>
      <c r="H27" s="456"/>
      <c r="I27" s="468">
        <v>9600</v>
      </c>
      <c r="J27" s="521" t="s">
        <v>2</v>
      </c>
      <c r="K27" s="522">
        <v>0.8</v>
      </c>
      <c r="M27" s="108"/>
      <c r="N27" s="704"/>
      <c r="O27" s="704"/>
      <c r="P27" s="92"/>
      <c r="Q27" s="40"/>
    </row>
    <row r="28" spans="1:17" s="21" customFormat="1" ht="14.25" customHeight="1">
      <c r="A28" s="191"/>
      <c r="B28" s="182"/>
      <c r="C28" s="425"/>
      <c r="D28" s="420"/>
      <c r="E28" s="195"/>
      <c r="F28" s="517"/>
      <c r="G28" s="518">
        <f t="shared" si="7"/>
        <v>0</v>
      </c>
      <c r="H28" s="462" t="s">
        <v>667</v>
      </c>
      <c r="I28" s="463"/>
      <c r="J28" s="464"/>
      <c r="K28" s="519"/>
      <c r="M28" s="108"/>
      <c r="N28" s="258"/>
      <c r="O28" s="258"/>
      <c r="P28" s="92"/>
      <c r="Q28" s="40"/>
    </row>
    <row r="29" spans="1:17" s="21" customFormat="1" ht="14.25" customHeight="1">
      <c r="A29" s="45"/>
      <c r="B29" s="101"/>
      <c r="C29" s="292" t="s">
        <v>696</v>
      </c>
      <c r="D29" s="342">
        <v>23</v>
      </c>
      <c r="E29" s="65" t="s">
        <v>81</v>
      </c>
      <c r="F29" s="398">
        <f>ROUND(I29*K29,-1)</f>
        <v>4160</v>
      </c>
      <c r="G29" s="520">
        <f t="shared" si="7"/>
        <v>95680</v>
      </c>
      <c r="H29" s="456"/>
      <c r="I29" s="468">
        <v>5200</v>
      </c>
      <c r="J29" s="521" t="s">
        <v>2</v>
      </c>
      <c r="K29" s="522">
        <v>0.8</v>
      </c>
      <c r="M29" s="108"/>
      <c r="N29" s="258"/>
      <c r="O29" s="258"/>
      <c r="P29" s="92"/>
      <c r="Q29" s="40"/>
    </row>
    <row r="30" spans="1:17" s="21" customFormat="1" ht="14.25" customHeight="1">
      <c r="A30" s="191"/>
      <c r="B30" s="204"/>
      <c r="C30" s="425"/>
      <c r="D30" s="420"/>
      <c r="E30" s="195"/>
      <c r="F30" s="517"/>
      <c r="G30" s="518">
        <f t="shared" si="7"/>
        <v>0</v>
      </c>
      <c r="H30" s="462" t="s">
        <v>667</v>
      </c>
      <c r="I30" s="463"/>
      <c r="J30" s="464"/>
      <c r="K30" s="519"/>
      <c r="M30" s="108"/>
      <c r="N30" s="258"/>
      <c r="O30" s="258"/>
      <c r="P30" s="92"/>
      <c r="Q30" s="40"/>
    </row>
    <row r="31" spans="1:17" s="21" customFormat="1" ht="14.25" customHeight="1">
      <c r="A31" s="45"/>
      <c r="B31" s="179"/>
      <c r="C31" s="292" t="s">
        <v>697</v>
      </c>
      <c r="D31" s="342">
        <v>0.9</v>
      </c>
      <c r="E31" s="65" t="s">
        <v>81</v>
      </c>
      <c r="F31" s="398">
        <f t="shared" ref="F31" si="8">ROUND(I31*K31,-2)</f>
        <v>12500</v>
      </c>
      <c r="G31" s="520">
        <f t="shared" si="7"/>
        <v>11250</v>
      </c>
      <c r="H31" s="456"/>
      <c r="I31" s="468">
        <v>15600</v>
      </c>
      <c r="J31" s="521" t="s">
        <v>2</v>
      </c>
      <c r="K31" s="522">
        <v>0.8</v>
      </c>
      <c r="M31" s="108"/>
      <c r="N31" s="258"/>
      <c r="O31" s="258"/>
      <c r="P31" s="92"/>
      <c r="Q31" s="40"/>
    </row>
    <row r="32" spans="1:17" s="21" customFormat="1" ht="14.25" customHeight="1">
      <c r="A32" s="191"/>
      <c r="B32" s="182"/>
      <c r="C32" s="425"/>
      <c r="D32" s="420"/>
      <c r="E32" s="195"/>
      <c r="F32" s="517"/>
      <c r="G32" s="518">
        <f t="shared" si="7"/>
        <v>0</v>
      </c>
      <c r="H32" s="462" t="s">
        <v>667</v>
      </c>
      <c r="I32" s="463"/>
      <c r="J32" s="464"/>
      <c r="K32" s="519"/>
      <c r="M32" s="108"/>
      <c r="N32" s="258"/>
      <c r="O32" s="258"/>
      <c r="P32" s="92"/>
      <c r="Q32" s="40"/>
    </row>
    <row r="33" spans="1:17" s="21" customFormat="1" ht="14.25" customHeight="1">
      <c r="A33" s="45"/>
      <c r="B33" s="101"/>
      <c r="C33" s="292" t="s">
        <v>698</v>
      </c>
      <c r="D33" s="342">
        <v>2.5</v>
      </c>
      <c r="E33" s="65" t="s">
        <v>81</v>
      </c>
      <c r="F33" s="398">
        <f t="shared" ref="F33" si="9">ROUND(I33*K33,-2)</f>
        <v>13400</v>
      </c>
      <c r="G33" s="520">
        <f t="shared" si="7"/>
        <v>33500</v>
      </c>
      <c r="H33" s="456"/>
      <c r="I33" s="468">
        <v>16800</v>
      </c>
      <c r="J33" s="521" t="s">
        <v>2</v>
      </c>
      <c r="K33" s="522">
        <v>0.8</v>
      </c>
      <c r="M33" s="108"/>
      <c r="N33" s="258"/>
      <c r="O33" s="258"/>
      <c r="P33" s="92"/>
      <c r="Q33" s="40"/>
    </row>
    <row r="34" spans="1:17" s="21" customFormat="1" ht="14.25" customHeight="1">
      <c r="A34" s="191"/>
      <c r="B34" s="182"/>
      <c r="C34" s="425"/>
      <c r="D34" s="420"/>
      <c r="E34" s="195"/>
      <c r="F34" s="517"/>
      <c r="G34" s="518">
        <f t="shared" si="7"/>
        <v>0</v>
      </c>
      <c r="H34" s="462" t="s">
        <v>667</v>
      </c>
      <c r="I34" s="463"/>
      <c r="J34" s="464"/>
      <c r="K34" s="519"/>
      <c r="M34" s="108"/>
      <c r="N34" s="258"/>
      <c r="O34" s="258"/>
      <c r="P34" s="92"/>
      <c r="Q34" s="40"/>
    </row>
    <row r="35" spans="1:17" s="21" customFormat="1" ht="14.25" customHeight="1">
      <c r="A35" s="45"/>
      <c r="B35" s="101"/>
      <c r="C35" s="292" t="s">
        <v>699</v>
      </c>
      <c r="D35" s="342">
        <v>0.6</v>
      </c>
      <c r="E35" s="65" t="s">
        <v>81</v>
      </c>
      <c r="F35" s="398">
        <f>ROUND(I35*K35,-1)</f>
        <v>7680</v>
      </c>
      <c r="G35" s="520">
        <f t="shared" si="7"/>
        <v>4608</v>
      </c>
      <c r="H35" s="456"/>
      <c r="I35" s="468">
        <v>9600</v>
      </c>
      <c r="J35" s="521" t="s">
        <v>2</v>
      </c>
      <c r="K35" s="522">
        <v>0.8</v>
      </c>
      <c r="M35" s="108"/>
      <c r="N35" s="258"/>
      <c r="O35" s="258"/>
      <c r="P35" s="92"/>
      <c r="Q35" s="40"/>
    </row>
    <row r="36" spans="1:17" s="21" customFormat="1" ht="14.25" customHeight="1">
      <c r="A36" s="191"/>
      <c r="B36" s="204" t="s">
        <v>254</v>
      </c>
      <c r="C36" s="203" t="s">
        <v>703</v>
      </c>
      <c r="D36" s="124"/>
      <c r="E36" s="3"/>
      <c r="F36" s="517"/>
      <c r="G36" s="518">
        <f t="shared" ref="G36:G37" si="10">SUM(D36*F36)</f>
        <v>0</v>
      </c>
      <c r="H36" s="462" t="s">
        <v>667</v>
      </c>
      <c r="I36" s="463"/>
      <c r="J36" s="464"/>
      <c r="K36" s="519"/>
      <c r="M36" s="108"/>
      <c r="N36" s="258"/>
      <c r="O36" s="258"/>
      <c r="P36" s="92"/>
      <c r="Q36" s="40"/>
    </row>
    <row r="37" spans="1:17" s="21" customFormat="1" ht="14.25" customHeight="1">
      <c r="A37" s="45"/>
      <c r="B37" s="179" t="s">
        <v>260</v>
      </c>
      <c r="C37" s="205" t="s">
        <v>706</v>
      </c>
      <c r="D37" s="31">
        <v>43.3</v>
      </c>
      <c r="E37" s="6" t="s">
        <v>83</v>
      </c>
      <c r="F37" s="398">
        <f t="shared" ref="F37" si="11">ROUND(I37*K37,-2)</f>
        <v>15000</v>
      </c>
      <c r="G37" s="520">
        <f t="shared" si="10"/>
        <v>649500</v>
      </c>
      <c r="H37" s="456"/>
      <c r="I37" s="468">
        <v>18800</v>
      </c>
      <c r="J37" s="521" t="s">
        <v>2</v>
      </c>
      <c r="K37" s="522">
        <v>0.8</v>
      </c>
      <c r="M37" s="108"/>
      <c r="N37" s="258"/>
      <c r="O37" s="258"/>
      <c r="P37" s="92"/>
      <c r="Q37" s="40"/>
    </row>
    <row r="38" spans="1:17" s="21" customFormat="1" ht="14.25" customHeight="1">
      <c r="A38" s="191"/>
      <c r="B38" s="410"/>
      <c r="C38" s="203" t="s">
        <v>707</v>
      </c>
      <c r="D38" s="124"/>
      <c r="E38" s="3"/>
      <c r="F38" s="504"/>
      <c r="G38" s="498"/>
      <c r="H38" s="539"/>
      <c r="I38" s="540"/>
      <c r="J38" s="541"/>
      <c r="K38" s="542"/>
      <c r="L38" s="223"/>
      <c r="M38" s="115"/>
      <c r="N38" s="115"/>
      <c r="O38" s="224"/>
      <c r="Q38" s="413"/>
    </row>
    <row r="39" spans="1:17" s="21" customFormat="1" ht="14.25" customHeight="1">
      <c r="A39" s="45"/>
      <c r="B39" s="179"/>
      <c r="C39" s="205" t="s">
        <v>708</v>
      </c>
      <c r="D39" s="31"/>
      <c r="E39" s="6"/>
      <c r="F39" s="165"/>
      <c r="G39" s="445"/>
      <c r="H39" s="456"/>
      <c r="I39" s="487"/>
      <c r="J39" s="543"/>
      <c r="K39" s="533"/>
      <c r="L39" s="223"/>
      <c r="M39" s="115"/>
      <c r="N39" s="115"/>
      <c r="O39" s="224"/>
      <c r="Q39" s="413"/>
    </row>
    <row r="40" spans="1:17" s="21" customFormat="1" ht="14.25" customHeight="1">
      <c r="A40" s="191"/>
      <c r="B40" s="410"/>
      <c r="C40" s="425"/>
      <c r="D40" s="124"/>
      <c r="E40" s="195"/>
      <c r="F40" s="517"/>
      <c r="G40" s="518">
        <f t="shared" ref="G40:G45" si="12">SUM(D40*F40)</f>
        <v>0</v>
      </c>
      <c r="H40" s="462" t="s">
        <v>667</v>
      </c>
      <c r="I40" s="463"/>
      <c r="J40" s="464"/>
      <c r="K40" s="519"/>
      <c r="L40" s="223"/>
      <c r="M40" s="115"/>
      <c r="N40" s="115"/>
      <c r="O40" s="224"/>
      <c r="Q40" s="40"/>
    </row>
    <row r="41" spans="1:17" s="21" customFormat="1" ht="14.25" customHeight="1">
      <c r="A41" s="45"/>
      <c r="B41" s="179"/>
      <c r="C41" s="292" t="s">
        <v>695</v>
      </c>
      <c r="D41" s="31">
        <v>16.399999999999999</v>
      </c>
      <c r="E41" s="65" t="s">
        <v>81</v>
      </c>
      <c r="F41" s="398">
        <f>ROUND(I41*K41,-1)</f>
        <v>7680</v>
      </c>
      <c r="G41" s="520">
        <f t="shared" si="12"/>
        <v>125952</v>
      </c>
      <c r="H41" s="456"/>
      <c r="I41" s="468">
        <v>9600</v>
      </c>
      <c r="J41" s="521" t="s">
        <v>2</v>
      </c>
      <c r="K41" s="522">
        <v>0.8</v>
      </c>
      <c r="L41" s="223"/>
      <c r="M41" s="115"/>
      <c r="N41" s="115"/>
      <c r="O41" s="224"/>
      <c r="Q41" s="40"/>
    </row>
    <row r="42" spans="1:17" s="21" customFormat="1" ht="14.25" customHeight="1">
      <c r="A42" s="191"/>
      <c r="B42" s="204"/>
      <c r="C42" s="425"/>
      <c r="D42" s="420"/>
      <c r="E42" s="195"/>
      <c r="F42" s="517"/>
      <c r="G42" s="518">
        <f t="shared" si="12"/>
        <v>0</v>
      </c>
      <c r="H42" s="462" t="s">
        <v>667</v>
      </c>
      <c r="I42" s="463"/>
      <c r="J42" s="464"/>
      <c r="K42" s="519"/>
      <c r="L42" s="223"/>
      <c r="M42" s="115"/>
      <c r="N42" s="115"/>
      <c r="O42" s="224"/>
      <c r="P42" s="92"/>
      <c r="Q42" s="40"/>
    </row>
    <row r="43" spans="1:17" s="21" customFormat="1" ht="14.25" customHeight="1">
      <c r="A43" s="45"/>
      <c r="B43" s="179"/>
      <c r="C43" s="292" t="s">
        <v>696</v>
      </c>
      <c r="D43" s="342">
        <v>4.9000000000000004</v>
      </c>
      <c r="E43" s="65" t="s">
        <v>81</v>
      </c>
      <c r="F43" s="398">
        <f>ROUND(I43*K43,-1)</f>
        <v>4160</v>
      </c>
      <c r="G43" s="520">
        <f t="shared" si="12"/>
        <v>20384</v>
      </c>
      <c r="H43" s="456"/>
      <c r="I43" s="468">
        <v>5200</v>
      </c>
      <c r="J43" s="521" t="s">
        <v>2</v>
      </c>
      <c r="K43" s="522">
        <v>0.8</v>
      </c>
      <c r="L43" s="223"/>
      <c r="M43" s="115"/>
      <c r="N43" s="115"/>
      <c r="O43" s="224"/>
      <c r="P43" s="92"/>
      <c r="Q43" s="40"/>
    </row>
    <row r="44" spans="1:17" s="21" customFormat="1" ht="14.25" customHeight="1">
      <c r="A44" s="99"/>
      <c r="B44" s="182"/>
      <c r="C44" s="425"/>
      <c r="D44" s="420"/>
      <c r="E44" s="195"/>
      <c r="F44" s="517"/>
      <c r="G44" s="518">
        <f t="shared" si="12"/>
        <v>0</v>
      </c>
      <c r="H44" s="462" t="s">
        <v>667</v>
      </c>
      <c r="I44" s="463"/>
      <c r="J44" s="464"/>
      <c r="K44" s="519"/>
      <c r="L44" s="223"/>
      <c r="M44" s="115"/>
      <c r="N44" s="115"/>
      <c r="O44" s="224"/>
      <c r="P44" s="92"/>
      <c r="Q44" s="40"/>
    </row>
    <row r="45" spans="1:17" s="21" customFormat="1" ht="14.25" customHeight="1">
      <c r="A45" s="45"/>
      <c r="B45" s="101"/>
      <c r="C45" s="292" t="s">
        <v>698</v>
      </c>
      <c r="D45" s="342">
        <v>16.100000000000001</v>
      </c>
      <c r="E45" s="65" t="s">
        <v>81</v>
      </c>
      <c r="F45" s="398">
        <f t="shared" ref="F45" si="13">ROUND(I45*K45,-2)</f>
        <v>13400</v>
      </c>
      <c r="G45" s="520">
        <f t="shared" si="12"/>
        <v>215740</v>
      </c>
      <c r="H45" s="456"/>
      <c r="I45" s="468">
        <v>16800</v>
      </c>
      <c r="J45" s="521" t="s">
        <v>2</v>
      </c>
      <c r="K45" s="522">
        <v>0.8</v>
      </c>
      <c r="L45" s="223"/>
      <c r="M45" s="115"/>
      <c r="N45" s="115"/>
      <c r="O45" s="224"/>
      <c r="P45" s="92"/>
      <c r="Q45" s="40"/>
    </row>
    <row r="46" spans="1:17" s="21" customFormat="1" ht="14.25" customHeight="1">
      <c r="A46" s="191"/>
      <c r="B46" s="204"/>
      <c r="C46" s="425"/>
      <c r="D46" s="420"/>
      <c r="E46" s="195"/>
      <c r="F46" s="517"/>
      <c r="G46" s="518">
        <f t="shared" ref="G46:G49" si="14">SUM(D46*F46)</f>
        <v>0</v>
      </c>
      <c r="H46" s="462" t="s">
        <v>667</v>
      </c>
      <c r="I46" s="463"/>
      <c r="J46" s="464"/>
      <c r="K46" s="519"/>
      <c r="L46" s="223"/>
      <c r="M46" s="115"/>
      <c r="N46" s="115"/>
      <c r="O46" s="224"/>
      <c r="P46" s="92"/>
      <c r="Q46" s="40"/>
    </row>
    <row r="47" spans="1:17" s="21" customFormat="1" ht="14.25" customHeight="1">
      <c r="A47" s="45"/>
      <c r="B47" s="179"/>
      <c r="C47" s="292" t="s">
        <v>699</v>
      </c>
      <c r="D47" s="342">
        <v>2</v>
      </c>
      <c r="E47" s="65" t="s">
        <v>81</v>
      </c>
      <c r="F47" s="398">
        <f>ROUND(I47*K47,-1)</f>
        <v>7680</v>
      </c>
      <c r="G47" s="520">
        <f t="shared" si="14"/>
        <v>15360</v>
      </c>
      <c r="H47" s="456"/>
      <c r="I47" s="468">
        <v>9600</v>
      </c>
      <c r="J47" s="521" t="s">
        <v>2</v>
      </c>
      <c r="K47" s="522">
        <v>0.8</v>
      </c>
      <c r="L47" s="223"/>
      <c r="M47" s="115"/>
      <c r="N47" s="115"/>
      <c r="O47" s="224"/>
      <c r="P47" s="92"/>
      <c r="Q47" s="40"/>
    </row>
    <row r="48" spans="1:17" s="21" customFormat="1" ht="14.25" customHeight="1">
      <c r="A48" s="191"/>
      <c r="B48" s="204" t="s">
        <v>255</v>
      </c>
      <c r="C48" s="203" t="s">
        <v>257</v>
      </c>
      <c r="D48" s="124"/>
      <c r="E48" s="3"/>
      <c r="F48" s="517"/>
      <c r="G48" s="518">
        <f t="shared" si="14"/>
        <v>0</v>
      </c>
      <c r="H48" s="462" t="s">
        <v>667</v>
      </c>
      <c r="I48" s="463"/>
      <c r="J48" s="464"/>
      <c r="K48" s="519"/>
      <c r="L48" s="223"/>
      <c r="M48" s="115"/>
      <c r="N48" s="115"/>
      <c r="O48" s="224"/>
      <c r="P48" s="92"/>
      <c r="Q48" s="40"/>
    </row>
    <row r="49" spans="1:17" s="21" customFormat="1" ht="14.25" customHeight="1">
      <c r="A49" s="45"/>
      <c r="B49" s="179" t="s">
        <v>256</v>
      </c>
      <c r="C49" s="205" t="s">
        <v>258</v>
      </c>
      <c r="D49" s="31">
        <v>141</v>
      </c>
      <c r="E49" s="6" t="s">
        <v>81</v>
      </c>
      <c r="F49" s="398">
        <f t="shared" ref="F49" si="15">ROUND(I49*K49,-2)</f>
        <v>18200</v>
      </c>
      <c r="G49" s="520">
        <f t="shared" si="14"/>
        <v>2566200</v>
      </c>
      <c r="H49" s="456"/>
      <c r="I49" s="468">
        <v>22800</v>
      </c>
      <c r="J49" s="521" t="s">
        <v>2</v>
      </c>
      <c r="K49" s="522">
        <v>0.8</v>
      </c>
      <c r="L49" s="223"/>
      <c r="M49" s="115"/>
      <c r="N49" s="115"/>
      <c r="O49" s="224"/>
      <c r="P49" s="92"/>
      <c r="Q49" s="40"/>
    </row>
    <row r="50" spans="1:17" s="21" customFormat="1" ht="14.25" customHeight="1">
      <c r="A50" s="191"/>
      <c r="B50" s="204"/>
      <c r="C50" s="247" t="s">
        <v>709</v>
      </c>
      <c r="D50" s="269"/>
      <c r="E50" s="185"/>
      <c r="F50" s="504"/>
      <c r="G50" s="518"/>
      <c r="H50" s="462"/>
      <c r="I50" s="471"/>
      <c r="J50" s="472"/>
      <c r="K50" s="473"/>
      <c r="L50" s="223"/>
      <c r="M50" s="115"/>
      <c r="N50" s="115"/>
      <c r="O50" s="224"/>
      <c r="P50" s="92"/>
      <c r="Q50" s="40"/>
    </row>
    <row r="51" spans="1:17" s="21" customFormat="1" ht="14.25" customHeight="1">
      <c r="A51" s="45"/>
      <c r="B51" s="179"/>
      <c r="C51" s="205"/>
      <c r="D51" s="31"/>
      <c r="E51" s="6"/>
      <c r="F51" s="466"/>
      <c r="G51" s="520"/>
      <c r="H51" s="456"/>
      <c r="I51" s="468"/>
      <c r="J51" s="469"/>
      <c r="K51" s="470"/>
      <c r="L51" s="223"/>
      <c r="M51" s="115"/>
      <c r="N51" s="115"/>
      <c r="O51" s="224"/>
      <c r="P51" s="92"/>
      <c r="Q51" s="40"/>
    </row>
    <row r="52" spans="1:17" s="21" customFormat="1" ht="14.25" customHeight="1">
      <c r="A52" s="99"/>
      <c r="B52" s="335" t="s">
        <v>262</v>
      </c>
      <c r="C52" s="414" t="s">
        <v>711</v>
      </c>
      <c r="D52" s="157"/>
      <c r="E52" s="3"/>
      <c r="F52" s="517"/>
      <c r="G52" s="518">
        <f t="shared" ref="G52:G53" si="16">SUM(D52*F52)</f>
        <v>0</v>
      </c>
      <c r="H52" s="462" t="s">
        <v>667</v>
      </c>
      <c r="I52" s="463"/>
      <c r="J52" s="464"/>
      <c r="K52" s="519"/>
      <c r="L52" s="223"/>
      <c r="M52" s="115"/>
      <c r="N52" s="115"/>
      <c r="O52" s="224"/>
      <c r="P52" s="92"/>
      <c r="Q52" s="40"/>
    </row>
    <row r="53" spans="1:17" s="21" customFormat="1" ht="14.25" customHeight="1">
      <c r="A53" s="45"/>
      <c r="B53" s="292" t="s">
        <v>710</v>
      </c>
      <c r="C53" s="292" t="s">
        <v>263</v>
      </c>
      <c r="D53" s="342">
        <v>78.599999999999994</v>
      </c>
      <c r="E53" s="6" t="s">
        <v>81</v>
      </c>
      <c r="F53" s="398">
        <f t="shared" ref="F53" si="17">ROUND(I53*K53,-2)</f>
        <v>17000</v>
      </c>
      <c r="G53" s="520">
        <f t="shared" si="16"/>
        <v>1336200</v>
      </c>
      <c r="H53" s="456"/>
      <c r="I53" s="468">
        <v>21200</v>
      </c>
      <c r="J53" s="521" t="s">
        <v>2</v>
      </c>
      <c r="K53" s="522">
        <v>0.8</v>
      </c>
      <c r="L53" s="223"/>
      <c r="M53" s="115"/>
      <c r="N53" s="115"/>
      <c r="O53" s="224"/>
      <c r="P53" s="92"/>
      <c r="Q53" s="40"/>
    </row>
    <row r="54" spans="1:17" s="21" customFormat="1" ht="14.25" customHeight="1">
      <c r="A54" s="191"/>
      <c r="B54" s="182"/>
      <c r="C54" s="425" t="s">
        <v>264</v>
      </c>
      <c r="D54" s="420"/>
      <c r="E54" s="195"/>
      <c r="F54" s="504"/>
      <c r="G54" s="518"/>
      <c r="H54" s="462"/>
      <c r="I54" s="471"/>
      <c r="J54" s="472"/>
      <c r="K54" s="473"/>
      <c r="L54" s="223"/>
      <c r="M54" s="115"/>
      <c r="N54" s="115"/>
      <c r="O54" s="224"/>
      <c r="P54" s="92"/>
      <c r="Q54" s="40"/>
    </row>
    <row r="55" spans="1:17" s="21" customFormat="1" ht="14.25" customHeight="1">
      <c r="A55" s="45"/>
      <c r="B55" s="101"/>
      <c r="C55" s="292"/>
      <c r="D55" s="342"/>
      <c r="E55" s="65"/>
      <c r="F55" s="466"/>
      <c r="G55" s="520"/>
      <c r="H55" s="456"/>
      <c r="I55" s="468"/>
      <c r="J55" s="469"/>
      <c r="K55" s="470"/>
      <c r="L55" s="223"/>
      <c r="M55" s="115"/>
      <c r="N55" s="115"/>
      <c r="O55" s="224"/>
      <c r="P55" s="92"/>
      <c r="Q55" s="40"/>
    </row>
    <row r="56" spans="1:17" s="21" customFormat="1" ht="14.25" customHeight="1">
      <c r="A56" s="99"/>
      <c r="B56" s="335" t="s">
        <v>265</v>
      </c>
      <c r="C56" s="414" t="s">
        <v>267</v>
      </c>
      <c r="D56" s="420"/>
      <c r="E56" s="3"/>
      <c r="F56" s="517"/>
      <c r="G56" s="518">
        <f t="shared" ref="G56:G57" si="18">SUM(D56*F56)</f>
        <v>0</v>
      </c>
      <c r="H56" s="462" t="s">
        <v>667</v>
      </c>
      <c r="I56" s="463"/>
      <c r="J56" s="464"/>
      <c r="K56" s="519"/>
      <c r="L56" s="223"/>
      <c r="M56" s="115"/>
      <c r="N56" s="115"/>
      <c r="O56" s="224"/>
      <c r="P56" s="92"/>
      <c r="Q56" s="40"/>
    </row>
    <row r="57" spans="1:17" s="21" customFormat="1" ht="14.25" customHeight="1">
      <c r="A57" s="45"/>
      <c r="B57" s="292" t="s">
        <v>266</v>
      </c>
      <c r="C57" s="292" t="s">
        <v>268</v>
      </c>
      <c r="D57" s="342">
        <v>27.5</v>
      </c>
      <c r="E57" s="6" t="s">
        <v>81</v>
      </c>
      <c r="F57" s="398">
        <f>ROUND(I57*K57,-1)</f>
        <v>7680</v>
      </c>
      <c r="G57" s="520">
        <f t="shared" si="18"/>
        <v>211200</v>
      </c>
      <c r="H57" s="456"/>
      <c r="I57" s="468">
        <v>9600</v>
      </c>
      <c r="J57" s="521" t="s">
        <v>2</v>
      </c>
      <c r="K57" s="522">
        <v>0.8</v>
      </c>
      <c r="L57" s="223"/>
      <c r="M57" s="115"/>
      <c r="N57" s="115"/>
      <c r="O57" s="224"/>
      <c r="P57" s="92"/>
      <c r="Q57" s="40"/>
    </row>
    <row r="58" spans="1:17" s="21" customFormat="1" ht="14.25" customHeight="1">
      <c r="A58" s="191"/>
      <c r="B58" s="182"/>
      <c r="C58" s="425"/>
      <c r="D58" s="124"/>
      <c r="E58" s="195"/>
      <c r="F58" s="517"/>
      <c r="G58" s="518"/>
      <c r="H58" s="462" t="s">
        <v>667</v>
      </c>
      <c r="I58" s="463"/>
      <c r="J58" s="464"/>
      <c r="K58" s="519"/>
      <c r="L58" s="223"/>
      <c r="M58" s="115"/>
      <c r="N58" s="115"/>
      <c r="O58" s="224"/>
      <c r="P58" s="92"/>
      <c r="Q58" s="40"/>
    </row>
    <row r="59" spans="1:17" s="21" customFormat="1" ht="14.25" customHeight="1">
      <c r="A59" s="45"/>
      <c r="B59" s="292" t="s">
        <v>712</v>
      </c>
      <c r="C59" s="292"/>
      <c r="D59" s="31">
        <v>1</v>
      </c>
      <c r="E59" s="65" t="s">
        <v>5</v>
      </c>
      <c r="F59" s="398">
        <f>ROUND(I59*K59,-3)</f>
        <v>680000</v>
      </c>
      <c r="G59" s="520">
        <f t="shared" ref="G59" si="19">SUM(D59*F59)</f>
        <v>680000</v>
      </c>
      <c r="H59" s="456"/>
      <c r="I59" s="468">
        <v>850000</v>
      </c>
      <c r="J59" s="521" t="s">
        <v>2</v>
      </c>
      <c r="K59" s="522">
        <v>0.8</v>
      </c>
      <c r="L59" s="223"/>
      <c r="M59" s="115"/>
      <c r="N59" s="115"/>
      <c r="O59" s="224"/>
      <c r="P59" s="92"/>
      <c r="Q59" s="40"/>
    </row>
    <row r="60" spans="1:17" s="21" customFormat="1" ht="14.25" customHeight="1">
      <c r="A60" s="99"/>
      <c r="B60" s="408"/>
      <c r="C60" s="408"/>
      <c r="D60" s="124"/>
      <c r="E60" s="156"/>
      <c r="F60" s="517"/>
      <c r="G60" s="545" t="s">
        <v>1096</v>
      </c>
      <c r="H60" s="462" t="s">
        <v>667</v>
      </c>
      <c r="I60" s="463"/>
      <c r="J60" s="464"/>
      <c r="K60" s="519"/>
      <c r="L60" s="223"/>
      <c r="M60" s="115"/>
      <c r="N60" s="115"/>
      <c r="O60" s="224"/>
      <c r="P60" s="92"/>
      <c r="Q60" s="40"/>
    </row>
    <row r="61" spans="1:17" s="21" customFormat="1" ht="14.25" customHeight="1">
      <c r="A61" s="99"/>
      <c r="B61" s="408"/>
      <c r="C61" s="408"/>
      <c r="D61" s="426">
        <v>1</v>
      </c>
      <c r="E61" s="156"/>
      <c r="F61" s="398">
        <f>ROUND(I61*K61,-3)</f>
        <v>301000</v>
      </c>
      <c r="G61" s="520">
        <f t="shared" ref="G61" si="20">SUM(D61*F61)</f>
        <v>301000</v>
      </c>
      <c r="H61" s="456"/>
      <c r="I61" s="468">
        <v>376000</v>
      </c>
      <c r="J61" s="521" t="s">
        <v>2</v>
      </c>
      <c r="K61" s="522">
        <v>0.8</v>
      </c>
      <c r="L61" s="223"/>
      <c r="M61" s="115"/>
      <c r="N61" s="115"/>
      <c r="O61" s="224"/>
      <c r="P61" s="92"/>
      <c r="Q61" s="40"/>
    </row>
    <row r="62" spans="1:17" s="21" customFormat="1" ht="14.25" customHeight="1">
      <c r="A62" s="191"/>
      <c r="B62" s="182"/>
      <c r="C62" s="425"/>
      <c r="D62" s="420"/>
      <c r="E62" s="195"/>
      <c r="F62" s="546"/>
      <c r="G62" s="443"/>
      <c r="H62" s="523"/>
      <c r="I62" s="524"/>
      <c r="J62" s="525"/>
      <c r="K62" s="526"/>
      <c r="M62" s="115"/>
      <c r="N62" s="115"/>
      <c r="O62" s="224"/>
      <c r="P62" s="92"/>
      <c r="Q62" s="40"/>
    </row>
    <row r="63" spans="1:17" s="21" customFormat="1" ht="14.25" customHeight="1">
      <c r="A63" s="45"/>
      <c r="B63" s="101" t="s">
        <v>57</v>
      </c>
      <c r="C63" s="292"/>
      <c r="D63" s="342"/>
      <c r="E63" s="65"/>
      <c r="F63" s="165"/>
      <c r="G63" s="445">
        <f>SUM(G5,G7,G9,G11,G13,G15,G17,G19,G21,G23,G25,G27,G29,G31,G33,G35,G37,G39,G41,G43,G45,G47,G49,G51,G53,G55,G57,G59,G61)</f>
        <v>20280812</v>
      </c>
      <c r="H63" s="456"/>
      <c r="I63" s="527"/>
      <c r="J63" s="458"/>
      <c r="K63" s="528"/>
      <c r="L63" s="22">
        <f>SUM(G4:G62)</f>
        <v>20280812</v>
      </c>
      <c r="M63" s="115"/>
      <c r="N63" s="115"/>
      <c r="O63" s="224"/>
      <c r="P63" s="92"/>
      <c r="Q63" s="40"/>
    </row>
    <row r="64" spans="1:17" s="21" customFormat="1" ht="14.25" customHeight="1">
      <c r="A64" s="191"/>
      <c r="B64" s="182"/>
      <c r="C64" s="425"/>
      <c r="D64" s="420"/>
      <c r="E64" s="195"/>
      <c r="F64" s="546"/>
      <c r="G64" s="447"/>
      <c r="H64" s="462"/>
      <c r="I64" s="547"/>
      <c r="J64" s="464"/>
      <c r="K64" s="465"/>
      <c r="L64" s="223"/>
      <c r="M64" s="115"/>
      <c r="N64" s="115"/>
      <c r="O64" s="224"/>
      <c r="P64" s="92"/>
      <c r="Q64" s="40"/>
    </row>
    <row r="65" spans="1:17" s="21" customFormat="1" ht="14.25" customHeight="1">
      <c r="A65" s="45"/>
      <c r="B65" s="101"/>
      <c r="C65" s="292"/>
      <c r="D65" s="342"/>
      <c r="E65" s="65"/>
      <c r="F65" s="61"/>
      <c r="G65" s="226"/>
      <c r="H65" s="67"/>
      <c r="I65" s="125"/>
      <c r="J65" s="24"/>
      <c r="K65" s="98"/>
      <c r="L65" s="223"/>
      <c r="M65" s="115"/>
      <c r="N65" s="115"/>
      <c r="O65" s="224"/>
      <c r="P65" s="92"/>
      <c r="Q65" s="40"/>
    </row>
    <row r="66" spans="1:17" s="21" customFormat="1" ht="14.25" customHeight="1">
      <c r="A66" s="99"/>
      <c r="B66" s="182"/>
      <c r="C66" s="425"/>
      <c r="D66" s="420"/>
      <c r="E66" s="195"/>
      <c r="F66" s="421"/>
      <c r="G66" s="237"/>
      <c r="H66" s="180"/>
      <c r="I66" s="268"/>
      <c r="J66" s="181"/>
      <c r="K66" s="190"/>
      <c r="L66" s="223"/>
      <c r="M66" s="115"/>
      <c r="N66" s="115"/>
      <c r="O66" s="224"/>
      <c r="P66" s="92"/>
      <c r="Q66" s="40"/>
    </row>
    <row r="67" spans="1:17" s="21" customFormat="1" ht="14.25" customHeight="1">
      <c r="A67" s="45"/>
      <c r="B67" s="101"/>
      <c r="C67" s="292"/>
      <c r="D67" s="342"/>
      <c r="E67" s="65"/>
      <c r="F67" s="61"/>
      <c r="G67" s="226"/>
      <c r="H67" s="67"/>
      <c r="I67" s="125"/>
      <c r="J67" s="24"/>
      <c r="K67" s="98"/>
      <c r="L67" s="223"/>
      <c r="M67" s="115"/>
      <c r="N67" s="115"/>
      <c r="O67" s="224"/>
      <c r="P67" s="92"/>
      <c r="Q67" s="40"/>
    </row>
    <row r="68" spans="1:17" s="21" customFormat="1" ht="14.25" customHeight="1">
      <c r="A68" s="191"/>
      <c r="B68" s="182"/>
      <c r="C68" s="425"/>
      <c r="D68" s="420"/>
      <c r="E68" s="195"/>
      <c r="F68" s="421"/>
      <c r="G68" s="237"/>
      <c r="H68" s="180"/>
      <c r="I68" s="268"/>
      <c r="J68" s="181"/>
      <c r="K68" s="190"/>
      <c r="L68" s="223"/>
      <c r="M68" s="115"/>
      <c r="N68" s="115"/>
      <c r="O68" s="224"/>
      <c r="P68" s="92"/>
      <c r="Q68" s="40"/>
    </row>
    <row r="69" spans="1:17" s="21" customFormat="1" ht="14.25" customHeight="1">
      <c r="A69" s="45"/>
      <c r="B69" s="101"/>
      <c r="C69" s="292"/>
      <c r="D69" s="342"/>
      <c r="E69" s="65"/>
      <c r="F69" s="61"/>
      <c r="G69" s="226"/>
      <c r="H69" s="67"/>
      <c r="I69" s="125"/>
      <c r="J69" s="24"/>
      <c r="K69" s="98"/>
      <c r="L69" s="223"/>
      <c r="M69" s="115"/>
      <c r="N69" s="115"/>
      <c r="O69" s="224"/>
      <c r="P69" s="92"/>
      <c r="Q69" s="40"/>
    </row>
  </sheetData>
  <mergeCells count="16">
    <mergeCell ref="H1:K1"/>
    <mergeCell ref="N2:N3"/>
    <mergeCell ref="N22:N23"/>
    <mergeCell ref="O22:O23"/>
    <mergeCell ref="N4:N5"/>
    <mergeCell ref="O4:O5"/>
    <mergeCell ref="N6:N7"/>
    <mergeCell ref="O6:O7"/>
    <mergeCell ref="N8:N9"/>
    <mergeCell ref="O8:O9"/>
    <mergeCell ref="O2:O3"/>
    <mergeCell ref="N24:N25"/>
    <mergeCell ref="O24:O25"/>
    <mergeCell ref="N26:N27"/>
    <mergeCell ref="O26:O27"/>
    <mergeCell ref="P2:P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1" manualBreakCount="1">
    <brk id="3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Q35"/>
  <sheetViews>
    <sheetView showZeros="0" topLeftCell="C20" zoomScale="130" zoomScaleNormal="130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08" customWidth="1"/>
    <col min="8" max="8" width="8.125" style="21" customWidth="1"/>
    <col min="9" max="9" width="8.25" style="119" customWidth="1"/>
    <col min="10" max="10" width="2.625" style="28" customWidth="1"/>
    <col min="11" max="11" width="5" style="28" customWidth="1"/>
    <col min="12" max="12" width="12.625" style="28" customWidth="1"/>
    <col min="13" max="16384" width="9" style="28"/>
  </cols>
  <sheetData>
    <row r="1" spans="1:17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38" t="s">
        <v>12</v>
      </c>
      <c r="H1" s="706" t="s">
        <v>13</v>
      </c>
      <c r="I1" s="707"/>
      <c r="J1" s="707"/>
      <c r="K1" s="708"/>
      <c r="L1" s="21"/>
      <c r="M1" s="39"/>
      <c r="N1" s="21"/>
      <c r="O1" s="39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548"/>
      <c r="G2" s="549"/>
      <c r="H2" s="478"/>
      <c r="I2" s="639"/>
      <c r="J2" s="472"/>
      <c r="K2" s="551"/>
      <c r="L2" s="21"/>
      <c r="M2" s="39"/>
      <c r="N2" s="705"/>
      <c r="O2" s="703"/>
      <c r="P2" s="705"/>
      <c r="Q2" s="40"/>
    </row>
    <row r="3" spans="1:17" s="21" customFormat="1" ht="14.25" customHeight="1">
      <c r="A3" s="45" t="str">
        <f>Ⅰ!A15</f>
        <v>Ⅰ-5</v>
      </c>
      <c r="B3" s="46" t="str">
        <f>Ⅰ!B15</f>
        <v>金属</v>
      </c>
      <c r="C3" s="46" t="s">
        <v>16</v>
      </c>
      <c r="D3" s="47"/>
      <c r="E3" s="48"/>
      <c r="F3" s="416"/>
      <c r="G3" s="552">
        <f>ROUNDDOWN(D3*F3,0)</f>
        <v>0</v>
      </c>
      <c r="H3" s="456"/>
      <c r="I3" s="457"/>
      <c r="J3" s="458"/>
      <c r="K3" s="459"/>
      <c r="M3" s="39"/>
      <c r="N3" s="704"/>
      <c r="O3" s="704"/>
      <c r="P3" s="704"/>
      <c r="Q3" s="40"/>
    </row>
    <row r="4" spans="1:17" s="21" customFormat="1" ht="14.25" customHeight="1">
      <c r="A4" s="59"/>
      <c r="B4" s="59"/>
      <c r="C4" s="203"/>
      <c r="D4" s="30"/>
      <c r="E4" s="3"/>
      <c r="F4" s="504"/>
      <c r="G4" s="505"/>
      <c r="H4" s="462"/>
      <c r="I4" s="471"/>
      <c r="J4" s="472"/>
      <c r="K4" s="473"/>
      <c r="L4" s="300"/>
      <c r="M4" s="301"/>
      <c r="N4" s="301"/>
      <c r="O4" s="224"/>
      <c r="P4" s="258"/>
      <c r="Q4" s="40"/>
    </row>
    <row r="5" spans="1:17" s="21" customFormat="1" ht="14.25" customHeight="1">
      <c r="A5" s="12" t="s">
        <v>73</v>
      </c>
      <c r="B5" s="4" t="s">
        <v>247</v>
      </c>
      <c r="C5" s="205"/>
      <c r="D5" s="29"/>
      <c r="E5" s="6"/>
      <c r="F5" s="497"/>
      <c r="G5" s="467"/>
      <c r="H5" s="456"/>
      <c r="I5" s="468"/>
      <c r="J5" s="469"/>
      <c r="K5" s="470"/>
      <c r="L5" s="223"/>
      <c r="M5" s="115"/>
      <c r="N5" s="115"/>
      <c r="O5" s="224"/>
      <c r="P5" s="258"/>
      <c r="Q5" s="40"/>
    </row>
    <row r="6" spans="1:17" s="21" customFormat="1" ht="14.25" customHeight="1">
      <c r="A6" s="51"/>
      <c r="B6" s="183" t="s">
        <v>810</v>
      </c>
      <c r="C6" s="192" t="s">
        <v>276</v>
      </c>
      <c r="D6" s="88"/>
      <c r="E6" s="89"/>
      <c r="F6" s="517"/>
      <c r="G6" s="518"/>
      <c r="H6" s="462" t="s">
        <v>667</v>
      </c>
      <c r="I6" s="463"/>
      <c r="J6" s="464"/>
      <c r="K6" s="519"/>
      <c r="L6" s="300"/>
      <c r="M6" s="301"/>
      <c r="N6" s="301"/>
      <c r="O6" s="224"/>
      <c r="P6" s="111"/>
      <c r="Q6" s="40"/>
    </row>
    <row r="7" spans="1:17" s="21" customFormat="1" ht="14.25" customHeight="1">
      <c r="A7" s="12"/>
      <c r="B7" s="4" t="s">
        <v>811</v>
      </c>
      <c r="C7" s="205" t="s">
        <v>814</v>
      </c>
      <c r="D7" s="47">
        <v>2</v>
      </c>
      <c r="E7" s="48" t="s">
        <v>277</v>
      </c>
      <c r="F7" s="398">
        <f>ROUND(I7*K7,-2)</f>
        <v>34000</v>
      </c>
      <c r="G7" s="520">
        <f t="shared" ref="G7" si="0">SUM(D7*F7)</f>
        <v>68000</v>
      </c>
      <c r="H7" s="456"/>
      <c r="I7" s="468">
        <v>42500</v>
      </c>
      <c r="J7" s="521" t="s">
        <v>2</v>
      </c>
      <c r="K7" s="522">
        <v>0.8</v>
      </c>
      <c r="L7" s="223"/>
      <c r="M7" s="115"/>
      <c r="N7" s="115"/>
      <c r="O7" s="224"/>
      <c r="P7" s="116"/>
      <c r="Q7" s="40"/>
    </row>
    <row r="8" spans="1:17" s="21" customFormat="1" ht="14.25" customHeight="1">
      <c r="A8" s="396"/>
      <c r="B8" s="183" t="s">
        <v>812</v>
      </c>
      <c r="C8" s="192" t="s">
        <v>276</v>
      </c>
      <c r="D8" s="193"/>
      <c r="E8" s="194"/>
      <c r="F8" s="517"/>
      <c r="G8" s="518"/>
      <c r="H8" s="462" t="s">
        <v>667</v>
      </c>
      <c r="I8" s="463"/>
      <c r="J8" s="464"/>
      <c r="K8" s="519"/>
      <c r="L8" s="223"/>
      <c r="M8" s="115"/>
      <c r="N8" s="115"/>
      <c r="O8" s="224"/>
      <c r="P8" s="116"/>
      <c r="Q8" s="40"/>
    </row>
    <row r="9" spans="1:17" s="21" customFormat="1" ht="14.25" customHeight="1">
      <c r="A9" s="12"/>
      <c r="B9" s="4" t="s">
        <v>813</v>
      </c>
      <c r="C9" s="205" t="s">
        <v>815</v>
      </c>
      <c r="D9" s="47">
        <v>1</v>
      </c>
      <c r="E9" s="48" t="s">
        <v>66</v>
      </c>
      <c r="F9" s="398">
        <f>ROUND(I9*K9,-2)</f>
        <v>94400</v>
      </c>
      <c r="G9" s="520">
        <f t="shared" ref="G9" si="1">SUM(D9*F9)</f>
        <v>94400</v>
      </c>
      <c r="H9" s="456"/>
      <c r="I9" s="468">
        <v>118000</v>
      </c>
      <c r="J9" s="521" t="s">
        <v>2</v>
      </c>
      <c r="K9" s="522">
        <v>0.8</v>
      </c>
      <c r="L9" s="223"/>
      <c r="M9" s="115"/>
      <c r="N9" s="115"/>
      <c r="O9" s="224"/>
      <c r="P9" s="116"/>
      <c r="Q9" s="40"/>
    </row>
    <row r="10" spans="1:17" s="21" customFormat="1" ht="14.25" customHeight="1">
      <c r="A10" s="412"/>
      <c r="B10" s="7"/>
      <c r="C10" s="203"/>
      <c r="D10" s="124"/>
      <c r="E10" s="156"/>
      <c r="F10" s="517"/>
      <c r="G10" s="545" t="s">
        <v>1096</v>
      </c>
      <c r="H10" s="462" t="s">
        <v>667</v>
      </c>
      <c r="I10" s="463"/>
      <c r="J10" s="464"/>
      <c r="K10" s="519"/>
      <c r="L10" s="223"/>
      <c r="M10" s="115"/>
      <c r="N10" s="115"/>
      <c r="O10" s="224"/>
      <c r="P10" s="116"/>
      <c r="Q10" s="40"/>
    </row>
    <row r="11" spans="1:17" s="21" customFormat="1" ht="14.25" customHeight="1">
      <c r="A11" s="412"/>
      <c r="B11" s="7"/>
      <c r="C11" s="203"/>
      <c r="D11" s="426">
        <v>1</v>
      </c>
      <c r="E11" s="156"/>
      <c r="F11" s="398">
        <f>ROUND(I11*K11,-1)</f>
        <v>6640</v>
      </c>
      <c r="G11" s="520">
        <f t="shared" ref="G11" si="2">SUM(D11*F11)</f>
        <v>6640</v>
      </c>
      <c r="H11" s="456"/>
      <c r="I11" s="468">
        <v>8300</v>
      </c>
      <c r="J11" s="521" t="s">
        <v>2</v>
      </c>
      <c r="K11" s="522">
        <v>0.8</v>
      </c>
      <c r="L11" s="223"/>
      <c r="M11" s="115"/>
      <c r="N11" s="115"/>
      <c r="O11" s="224"/>
      <c r="P11" s="116"/>
      <c r="Q11" s="40"/>
    </row>
    <row r="12" spans="1:17" s="21" customFormat="1" ht="14.25" customHeight="1">
      <c r="A12" s="191"/>
      <c r="B12" s="59"/>
      <c r="C12" s="59"/>
      <c r="D12" s="63"/>
      <c r="E12" s="42"/>
      <c r="F12" s="514"/>
      <c r="G12" s="443"/>
      <c r="H12" s="515"/>
      <c r="I12" s="490"/>
      <c r="J12" s="490"/>
      <c r="K12" s="491"/>
      <c r="L12" s="28"/>
      <c r="M12" s="28"/>
      <c r="N12" s="301"/>
      <c r="O12" s="224"/>
      <c r="Q12" s="40"/>
    </row>
    <row r="13" spans="1:17" s="21" customFormat="1" ht="14.25" customHeight="1">
      <c r="A13" s="45"/>
      <c r="B13" s="101" t="s">
        <v>57</v>
      </c>
      <c r="C13" s="57"/>
      <c r="D13" s="64"/>
      <c r="E13" s="65"/>
      <c r="F13" s="486"/>
      <c r="G13" s="445">
        <f>SUM(G7,G9,G11)</f>
        <v>169040</v>
      </c>
      <c r="H13" s="456"/>
      <c r="I13" s="487"/>
      <c r="J13" s="469"/>
      <c r="K13" s="470"/>
      <c r="L13" s="90">
        <f>SUM(G6:G12)</f>
        <v>169040</v>
      </c>
      <c r="M13" s="28"/>
      <c r="N13" s="115"/>
      <c r="O13" s="224"/>
      <c r="Q13" s="40"/>
    </row>
    <row r="14" spans="1:17" s="21" customFormat="1" ht="14.25" customHeight="1">
      <c r="A14" s="59"/>
      <c r="B14" s="183"/>
      <c r="C14" s="2"/>
      <c r="D14" s="30"/>
      <c r="E14" s="3"/>
      <c r="F14" s="529"/>
      <c r="G14" s="498"/>
      <c r="H14" s="493"/>
      <c r="I14" s="530"/>
      <c r="J14" s="495"/>
      <c r="K14" s="531"/>
      <c r="L14" s="28"/>
      <c r="M14" s="28"/>
      <c r="N14" s="249"/>
      <c r="O14" s="224"/>
      <c r="Q14" s="40"/>
    </row>
    <row r="15" spans="1:17" s="21" customFormat="1" ht="14.25" customHeight="1">
      <c r="A15" s="57"/>
      <c r="B15" s="4"/>
      <c r="C15" s="5"/>
      <c r="D15" s="29"/>
      <c r="E15" s="6"/>
      <c r="F15" s="165"/>
      <c r="G15" s="445"/>
      <c r="H15" s="456"/>
      <c r="I15" s="487"/>
      <c r="J15" s="532"/>
      <c r="K15" s="533"/>
      <c r="L15" s="28"/>
      <c r="M15" s="28"/>
      <c r="N15" s="115"/>
      <c r="O15" s="224"/>
      <c r="Q15" s="40"/>
    </row>
    <row r="16" spans="1:17" s="21" customFormat="1" ht="14.25" customHeight="1">
      <c r="A16" s="59"/>
      <c r="B16" s="79"/>
      <c r="C16" s="192"/>
      <c r="D16" s="88"/>
      <c r="E16" s="89"/>
      <c r="F16" s="488"/>
      <c r="G16" s="498"/>
      <c r="H16" s="515"/>
      <c r="I16" s="524"/>
      <c r="J16" s="525"/>
      <c r="K16" s="531"/>
      <c r="L16" s="248"/>
      <c r="M16" s="249"/>
      <c r="N16" s="249"/>
      <c r="O16" s="224"/>
      <c r="P16" s="117"/>
      <c r="Q16" s="40"/>
    </row>
    <row r="17" spans="1:17" s="21" customFormat="1" ht="14.25" customHeight="1">
      <c r="A17" s="12" t="s">
        <v>24</v>
      </c>
      <c r="B17" s="46" t="s">
        <v>281</v>
      </c>
      <c r="C17" s="205"/>
      <c r="D17" s="47"/>
      <c r="E17" s="48"/>
      <c r="F17" s="416"/>
      <c r="G17" s="445"/>
      <c r="H17" s="456"/>
      <c r="I17" s="468"/>
      <c r="J17" s="532"/>
      <c r="K17" s="533"/>
      <c r="L17" s="223"/>
      <c r="M17" s="115"/>
      <c r="N17" s="115"/>
      <c r="O17" s="224"/>
      <c r="P17" s="120"/>
      <c r="Q17" s="40"/>
    </row>
    <row r="18" spans="1:17" s="21" customFormat="1" ht="14.25" customHeight="1">
      <c r="A18" s="51"/>
      <c r="B18" s="183" t="s">
        <v>816</v>
      </c>
      <c r="C18" s="192" t="s">
        <v>305</v>
      </c>
      <c r="D18" s="88"/>
      <c r="E18" s="3"/>
      <c r="F18" s="460"/>
      <c r="G18" s="461">
        <f t="shared" ref="G18:G23" si="3">SUM(D18*F18)</f>
        <v>0</v>
      </c>
      <c r="H18" s="478" t="s">
        <v>1343</v>
      </c>
      <c r="I18" s="463">
        <v>1530</v>
      </c>
      <c r="J18" s="525"/>
      <c r="K18" s="526"/>
      <c r="M18" s="114"/>
      <c r="N18" s="115"/>
      <c r="O18" s="117"/>
      <c r="P18" s="117"/>
      <c r="Q18" s="40"/>
    </row>
    <row r="19" spans="1:17" s="21" customFormat="1" ht="14.25" customHeight="1">
      <c r="A19" s="45"/>
      <c r="B19" s="4" t="s">
        <v>303</v>
      </c>
      <c r="C19" s="356" t="s">
        <v>307</v>
      </c>
      <c r="D19" s="47">
        <v>319</v>
      </c>
      <c r="E19" s="6" t="s">
        <v>249</v>
      </c>
      <c r="F19" s="466">
        <f>ROUND((I18+J18+I19+J19)/2,-1)</f>
        <v>1540</v>
      </c>
      <c r="G19" s="467">
        <f t="shared" si="3"/>
        <v>491260</v>
      </c>
      <c r="H19" s="456" t="s">
        <v>162</v>
      </c>
      <c r="I19" s="468">
        <v>1540</v>
      </c>
      <c r="J19" s="543"/>
      <c r="K19" s="533"/>
      <c r="M19" s="114"/>
      <c r="N19" s="115"/>
      <c r="O19" s="113"/>
      <c r="P19" s="120"/>
      <c r="Q19" s="40"/>
    </row>
    <row r="20" spans="1:17" s="21" customFormat="1" ht="14.25" customHeight="1">
      <c r="A20" s="51"/>
      <c r="B20" s="183" t="s">
        <v>309</v>
      </c>
      <c r="C20" s="192" t="s">
        <v>305</v>
      </c>
      <c r="D20" s="88"/>
      <c r="E20" s="3"/>
      <c r="F20" s="460"/>
      <c r="G20" s="461">
        <f t="shared" si="3"/>
        <v>0</v>
      </c>
      <c r="H20" s="478" t="s">
        <v>1343</v>
      </c>
      <c r="I20" s="463">
        <v>1760</v>
      </c>
      <c r="J20" s="464"/>
      <c r="K20" s="499"/>
      <c r="L20" s="28"/>
      <c r="M20" s="114"/>
      <c r="N20" s="115"/>
      <c r="O20" s="117"/>
      <c r="P20" s="111"/>
      <c r="Q20" s="40"/>
    </row>
    <row r="21" spans="1:17" s="21" customFormat="1" ht="14.25" customHeight="1">
      <c r="A21" s="45"/>
      <c r="B21" s="4" t="s">
        <v>303</v>
      </c>
      <c r="C21" s="356" t="s">
        <v>304</v>
      </c>
      <c r="D21" s="47">
        <v>38.299999999999997</v>
      </c>
      <c r="E21" s="6" t="s">
        <v>249</v>
      </c>
      <c r="F21" s="466">
        <f>ROUND((I20+J20+I21+J21)/2,-1)</f>
        <v>1790</v>
      </c>
      <c r="G21" s="467">
        <f t="shared" si="3"/>
        <v>68557</v>
      </c>
      <c r="H21" s="456" t="s">
        <v>162</v>
      </c>
      <c r="I21" s="468">
        <v>1820</v>
      </c>
      <c r="J21" s="469"/>
      <c r="K21" s="475"/>
      <c r="L21" s="90"/>
      <c r="M21" s="114"/>
      <c r="N21" s="115"/>
      <c r="O21" s="113"/>
      <c r="P21" s="116"/>
      <c r="Q21" s="40"/>
    </row>
    <row r="22" spans="1:17" s="21" customFormat="1" ht="14.25" customHeight="1">
      <c r="A22" s="51"/>
      <c r="B22" s="183" t="s">
        <v>310</v>
      </c>
      <c r="C22" s="192" t="s">
        <v>305</v>
      </c>
      <c r="D22" s="63"/>
      <c r="E22" s="3"/>
      <c r="F22" s="460"/>
      <c r="G22" s="461">
        <f t="shared" si="3"/>
        <v>0</v>
      </c>
      <c r="H22" s="478" t="s">
        <v>1343</v>
      </c>
      <c r="I22" s="463">
        <v>1620</v>
      </c>
      <c r="J22" s="490"/>
      <c r="K22" s="491"/>
      <c r="M22" s="114"/>
      <c r="N22" s="115"/>
      <c r="O22" s="117"/>
      <c r="Q22" s="40"/>
    </row>
    <row r="23" spans="1:17" s="21" customFormat="1" ht="14.25" customHeight="1">
      <c r="A23" s="45"/>
      <c r="B23" s="4" t="s">
        <v>303</v>
      </c>
      <c r="C23" s="356" t="s">
        <v>306</v>
      </c>
      <c r="D23" s="64">
        <v>40.9</v>
      </c>
      <c r="E23" s="6" t="s">
        <v>249</v>
      </c>
      <c r="F23" s="466">
        <f>ROUND((I22+J22+I23+J23)/2,-1)</f>
        <v>1630</v>
      </c>
      <c r="G23" s="467">
        <f t="shared" si="3"/>
        <v>66667</v>
      </c>
      <c r="H23" s="456" t="s">
        <v>162</v>
      </c>
      <c r="I23" s="468">
        <v>1640</v>
      </c>
      <c r="J23" s="469"/>
      <c r="K23" s="470"/>
      <c r="M23" s="114"/>
      <c r="N23" s="115"/>
      <c r="O23" s="113"/>
      <c r="Q23" s="40"/>
    </row>
    <row r="24" spans="1:17" s="21" customFormat="1" ht="14.25" customHeight="1">
      <c r="A24" s="195"/>
      <c r="B24" s="182"/>
      <c r="C24" s="182" t="s">
        <v>1067</v>
      </c>
      <c r="D24" s="124"/>
      <c r="E24" s="195"/>
      <c r="F24" s="460"/>
      <c r="G24" s="461">
        <f t="shared" ref="G24:G27" si="4">SUM(D24*F24)</f>
        <v>0</v>
      </c>
      <c r="H24" s="478" t="s">
        <v>664</v>
      </c>
      <c r="I24" s="463">
        <v>10300</v>
      </c>
      <c r="J24" s="464"/>
      <c r="K24" s="499"/>
      <c r="L24" s="28"/>
      <c r="M24" s="39"/>
      <c r="O24" s="39"/>
      <c r="Q24" s="40"/>
    </row>
    <row r="25" spans="1:17" s="21" customFormat="1" ht="14.25" customHeight="1">
      <c r="A25" s="45"/>
      <c r="B25" s="292" t="s">
        <v>1065</v>
      </c>
      <c r="C25" s="57" t="s">
        <v>1068</v>
      </c>
      <c r="D25" s="429">
        <v>37</v>
      </c>
      <c r="E25" s="65" t="s">
        <v>1069</v>
      </c>
      <c r="F25" s="466">
        <f>ROUND((I24+J24+I25+J25)/2,-1)</f>
        <v>9180</v>
      </c>
      <c r="G25" s="467">
        <f t="shared" si="4"/>
        <v>339660</v>
      </c>
      <c r="H25" s="456" t="s">
        <v>404</v>
      </c>
      <c r="I25" s="468">
        <v>8050</v>
      </c>
      <c r="J25" s="469"/>
      <c r="K25" s="475"/>
      <c r="L25" s="90"/>
      <c r="M25" s="39"/>
      <c r="O25" s="39"/>
      <c r="Q25" s="40"/>
    </row>
    <row r="26" spans="1:17" s="21" customFormat="1" ht="14.25" customHeight="1">
      <c r="A26" s="59"/>
      <c r="B26" s="183"/>
      <c r="C26" s="192" t="s">
        <v>305</v>
      </c>
      <c r="D26" s="124"/>
      <c r="E26" s="3"/>
      <c r="F26" s="460"/>
      <c r="G26" s="461">
        <f t="shared" si="4"/>
        <v>0</v>
      </c>
      <c r="H26" s="478" t="s">
        <v>1343</v>
      </c>
      <c r="I26" s="463">
        <v>2010</v>
      </c>
      <c r="J26" s="464"/>
      <c r="K26" s="499"/>
      <c r="L26" s="28"/>
      <c r="M26" s="28"/>
      <c r="N26" s="249"/>
      <c r="O26" s="224"/>
      <c r="Q26" s="40"/>
    </row>
    <row r="27" spans="1:17" s="21" customFormat="1" ht="14.25" customHeight="1">
      <c r="A27" s="57"/>
      <c r="B27" s="4" t="s">
        <v>1066</v>
      </c>
      <c r="C27" s="5" t="s">
        <v>1068</v>
      </c>
      <c r="D27" s="429">
        <v>37</v>
      </c>
      <c r="E27" s="6" t="s">
        <v>1069</v>
      </c>
      <c r="F27" s="466">
        <f>ROUND((I26+J26+I27+J27)/2,-1)</f>
        <v>2050</v>
      </c>
      <c r="G27" s="467">
        <f t="shared" si="4"/>
        <v>75850</v>
      </c>
      <c r="H27" s="456" t="s">
        <v>162</v>
      </c>
      <c r="I27" s="468">
        <v>2080</v>
      </c>
      <c r="J27" s="469"/>
      <c r="K27" s="475"/>
      <c r="L27" s="28"/>
      <c r="M27" s="28"/>
      <c r="N27" s="115"/>
      <c r="O27" s="224"/>
      <c r="Q27" s="40"/>
    </row>
    <row r="28" spans="1:17" s="21" customFormat="1" ht="14.25" customHeight="1">
      <c r="A28" s="59"/>
      <c r="B28" s="183"/>
      <c r="C28" s="192" t="s">
        <v>305</v>
      </c>
      <c r="D28" s="124"/>
      <c r="E28" s="3"/>
      <c r="F28" s="460"/>
      <c r="G28" s="498">
        <f t="shared" ref="G28:G29" si="5">SUM(D28*F28)</f>
        <v>0</v>
      </c>
      <c r="H28" s="478" t="s">
        <v>1343</v>
      </c>
      <c r="I28" s="463">
        <v>3300</v>
      </c>
      <c r="J28" s="553" t="s">
        <v>1141</v>
      </c>
      <c r="K28" s="499"/>
      <c r="M28" s="28"/>
      <c r="N28" s="115"/>
      <c r="O28" s="224"/>
      <c r="Q28" s="40"/>
    </row>
    <row r="29" spans="1:17" s="21" customFormat="1" ht="14.25" customHeight="1">
      <c r="A29" s="57"/>
      <c r="B29" s="4" t="s">
        <v>1138</v>
      </c>
      <c r="C29" s="5" t="s">
        <v>1139</v>
      </c>
      <c r="D29" s="429">
        <v>11</v>
      </c>
      <c r="E29" s="6" t="s">
        <v>1069</v>
      </c>
      <c r="F29" s="466">
        <f>ROUND((I28+I29)/2,-1)</f>
        <v>3240</v>
      </c>
      <c r="G29" s="445">
        <f t="shared" si="5"/>
        <v>35640</v>
      </c>
      <c r="H29" s="456" t="s">
        <v>162</v>
      </c>
      <c r="I29" s="468">
        <v>3180</v>
      </c>
      <c r="J29" s="554" t="s">
        <v>1141</v>
      </c>
      <c r="K29" s="475"/>
      <c r="M29" s="28"/>
      <c r="N29" s="115"/>
      <c r="O29" s="224"/>
      <c r="Q29" s="40"/>
    </row>
    <row r="30" spans="1:17" s="21" customFormat="1" ht="14.25" customHeight="1">
      <c r="A30" s="59"/>
      <c r="B30" s="183"/>
      <c r="C30" s="192" t="s">
        <v>305</v>
      </c>
      <c r="D30" s="124"/>
      <c r="E30" s="3"/>
      <c r="F30" s="460"/>
      <c r="G30" s="498">
        <f t="shared" ref="G30:G31" si="6">SUM(D30*F30)</f>
        <v>0</v>
      </c>
      <c r="H30" s="478" t="s">
        <v>183</v>
      </c>
      <c r="I30" s="463">
        <v>5830</v>
      </c>
      <c r="J30" s="553" t="s">
        <v>1142</v>
      </c>
      <c r="K30" s="499"/>
      <c r="M30" s="28"/>
      <c r="N30" s="115"/>
      <c r="O30" s="224"/>
      <c r="Q30" s="40"/>
    </row>
    <row r="31" spans="1:17" s="21" customFormat="1" ht="14.25" customHeight="1">
      <c r="A31" s="57"/>
      <c r="B31" s="4" t="s">
        <v>1138</v>
      </c>
      <c r="C31" s="5" t="s">
        <v>1140</v>
      </c>
      <c r="D31" s="429">
        <v>5</v>
      </c>
      <c r="E31" s="6" t="s">
        <v>1069</v>
      </c>
      <c r="F31" s="466">
        <f>ROUND((I30+I31)/2,-1)</f>
        <v>5360</v>
      </c>
      <c r="G31" s="445">
        <f t="shared" si="6"/>
        <v>26800</v>
      </c>
      <c r="H31" s="456" t="s">
        <v>184</v>
      </c>
      <c r="I31" s="468">
        <v>4890</v>
      </c>
      <c r="J31" s="554" t="s">
        <v>1142</v>
      </c>
      <c r="K31" s="475"/>
      <c r="M31" s="28"/>
      <c r="N31" s="115"/>
      <c r="O31" s="224"/>
      <c r="Q31" s="40"/>
    </row>
    <row r="32" spans="1:17" s="21" customFormat="1" ht="14.25" customHeight="1">
      <c r="A32" s="59"/>
      <c r="B32" s="183"/>
      <c r="C32" s="192" t="s">
        <v>305</v>
      </c>
      <c r="D32" s="124"/>
      <c r="E32" s="3"/>
      <c r="F32" s="460"/>
      <c r="G32" s="498">
        <f t="shared" ref="G32:G33" si="7">SUM(D32*F32)</f>
        <v>0</v>
      </c>
      <c r="H32" s="478" t="s">
        <v>183</v>
      </c>
      <c r="I32" s="463">
        <v>3810</v>
      </c>
      <c r="J32" s="555"/>
      <c r="K32" s="499"/>
      <c r="M32" s="28"/>
      <c r="N32" s="115"/>
      <c r="O32" s="224"/>
      <c r="Q32" s="40"/>
    </row>
    <row r="33" spans="1:17" s="21" customFormat="1" ht="14.25" customHeight="1">
      <c r="A33" s="57"/>
      <c r="B33" s="4" t="s">
        <v>1138</v>
      </c>
      <c r="C33" s="5" t="s">
        <v>1199</v>
      </c>
      <c r="D33" s="429">
        <v>4</v>
      </c>
      <c r="E33" s="6" t="s">
        <v>1069</v>
      </c>
      <c r="F33" s="466">
        <f>ROUND((I32+I33)/1,-1)</f>
        <v>3810</v>
      </c>
      <c r="G33" s="445">
        <f t="shared" si="7"/>
        <v>15240</v>
      </c>
      <c r="H33" s="456"/>
      <c r="I33" s="468"/>
      <c r="J33" s="556"/>
      <c r="K33" s="475"/>
      <c r="M33" s="28"/>
      <c r="N33" s="115"/>
      <c r="O33" s="224"/>
      <c r="Q33" s="40"/>
    </row>
    <row r="34" spans="1:17" s="21" customFormat="1" ht="14.25" customHeight="1">
      <c r="A34" s="59"/>
      <c r="B34" s="182"/>
      <c r="C34" s="182"/>
      <c r="D34" s="403"/>
      <c r="E34" s="195"/>
      <c r="F34" s="557"/>
      <c r="G34" s="447"/>
      <c r="H34" s="493"/>
      <c r="I34" s="530"/>
      <c r="J34" s="495"/>
      <c r="K34" s="531"/>
      <c r="L34" s="28"/>
      <c r="M34" s="28"/>
      <c r="N34" s="249"/>
      <c r="O34" s="224"/>
      <c r="Q34" s="40"/>
    </row>
    <row r="35" spans="1:17" s="21" customFormat="1" ht="14.25" customHeight="1">
      <c r="A35" s="57"/>
      <c r="B35" s="101" t="s">
        <v>57</v>
      </c>
      <c r="C35" s="57"/>
      <c r="D35" s="64"/>
      <c r="E35" s="65"/>
      <c r="F35" s="486"/>
      <c r="G35" s="445">
        <f>SUM(G19,G21,G23,G25,G27,G29,G31,G33)</f>
        <v>1119674</v>
      </c>
      <c r="H35" s="456"/>
      <c r="I35" s="487"/>
      <c r="J35" s="532"/>
      <c r="K35" s="533"/>
      <c r="L35" s="90">
        <f>SUM(G18:G34)</f>
        <v>1119674</v>
      </c>
      <c r="M35" s="28"/>
      <c r="N35" s="115"/>
      <c r="O35" s="224"/>
      <c r="Q35" s="40"/>
    </row>
  </sheetData>
  <mergeCells count="4">
    <mergeCell ref="P2:P3"/>
    <mergeCell ref="H1:K1"/>
    <mergeCell ref="N2:N3"/>
    <mergeCell ref="O2:O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45"/>
  </sheetPr>
  <dimension ref="A1:Q35"/>
  <sheetViews>
    <sheetView showZeros="0" zoomScaleNormal="100" workbookViewId="0">
      <selection activeCell="A3" sqref="A3:I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08" customWidth="1"/>
    <col min="8" max="8" width="8.125" style="21" customWidth="1"/>
    <col min="9" max="9" width="8.25" style="119" customWidth="1"/>
    <col min="10" max="10" width="2.625" style="28" customWidth="1"/>
    <col min="11" max="11" width="5" style="28" customWidth="1"/>
    <col min="12" max="12" width="13.75" style="28" customWidth="1"/>
    <col min="13" max="13" width="8.125" style="28" customWidth="1"/>
    <col min="14" max="14" width="8" style="28" customWidth="1"/>
    <col min="15" max="15" width="6" style="28" bestFit="1" customWidth="1"/>
    <col min="16" max="16384" width="9" style="28"/>
  </cols>
  <sheetData>
    <row r="1" spans="1:17" s="41" customFormat="1" ht="28.5" customHeight="1">
      <c r="A1" s="35" t="s">
        <v>6</v>
      </c>
      <c r="B1" s="35" t="s">
        <v>7</v>
      </c>
      <c r="C1" s="35" t="s">
        <v>8</v>
      </c>
      <c r="D1" s="36" t="s">
        <v>9</v>
      </c>
      <c r="E1" s="35" t="s">
        <v>10</v>
      </c>
      <c r="F1" s="37" t="s">
        <v>11</v>
      </c>
      <c r="G1" s="38" t="s">
        <v>12</v>
      </c>
      <c r="H1" s="706" t="s">
        <v>13</v>
      </c>
      <c r="I1" s="707"/>
      <c r="J1" s="707"/>
      <c r="K1" s="708"/>
      <c r="L1" s="21"/>
      <c r="M1" s="39"/>
      <c r="N1" s="21"/>
      <c r="O1" s="39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44"/>
      <c r="G2" s="73"/>
      <c r="H2" s="187"/>
      <c r="I2" s="639"/>
      <c r="J2" s="188"/>
      <c r="K2" s="418"/>
      <c r="L2" s="21"/>
      <c r="M2" s="39"/>
      <c r="N2" s="705"/>
      <c r="O2" s="703"/>
      <c r="P2" s="705"/>
      <c r="Q2" s="40"/>
    </row>
    <row r="3" spans="1:17" s="21" customFormat="1" ht="14.25" customHeight="1">
      <c r="A3" s="45" t="str">
        <f>Ⅰ!A17</f>
        <v>Ⅰ-6</v>
      </c>
      <c r="B3" s="46" t="str">
        <f>Ⅰ!B17</f>
        <v>左官（石･タイル含む）</v>
      </c>
      <c r="C3" s="46" t="s">
        <v>16</v>
      </c>
      <c r="D3" s="47"/>
      <c r="E3" s="48"/>
      <c r="F3" s="416"/>
      <c r="G3" s="552">
        <f t="shared" ref="G3" si="0">ROUNDDOWN(D3*F3,0)</f>
        <v>0</v>
      </c>
      <c r="H3" s="456"/>
      <c r="I3" s="457"/>
      <c r="J3" s="458"/>
      <c r="K3" s="459"/>
      <c r="M3" s="39"/>
      <c r="N3" s="704"/>
      <c r="O3" s="704"/>
      <c r="P3" s="704"/>
      <c r="Q3" s="40"/>
    </row>
    <row r="4" spans="1:17" ht="14.25" customHeight="1">
      <c r="A4" s="59"/>
      <c r="B4" s="59"/>
      <c r="C4" s="59"/>
      <c r="D4" s="63"/>
      <c r="E4" s="42"/>
      <c r="F4" s="514"/>
      <c r="G4" s="443">
        <f>ROUNDDOWN(D4*F4,0)</f>
        <v>0</v>
      </c>
      <c r="H4" s="493"/>
      <c r="I4" s="558"/>
      <c r="J4" s="495"/>
      <c r="K4" s="496"/>
    </row>
    <row r="5" spans="1:17" ht="14.25" customHeight="1">
      <c r="A5" s="12" t="s">
        <v>73</v>
      </c>
      <c r="B5" s="46" t="s">
        <v>281</v>
      </c>
      <c r="C5" s="46"/>
      <c r="D5" s="47"/>
      <c r="E5" s="45"/>
      <c r="F5" s="165"/>
      <c r="G5" s="445"/>
      <c r="H5" s="516"/>
      <c r="I5" s="487"/>
      <c r="J5" s="469"/>
      <c r="K5" s="459"/>
    </row>
    <row r="6" spans="1:17" ht="14.25" customHeight="1">
      <c r="A6" s="191"/>
      <c r="B6" s="183" t="s">
        <v>858</v>
      </c>
      <c r="C6" s="203"/>
      <c r="D6" s="30"/>
      <c r="E6" s="3"/>
      <c r="F6" s="460"/>
      <c r="G6" s="461">
        <f t="shared" ref="G6:G13" si="1">SUM(D6*F6)</f>
        <v>0</v>
      </c>
      <c r="H6" s="478" t="s">
        <v>449</v>
      </c>
      <c r="I6" s="463">
        <v>670</v>
      </c>
      <c r="J6" s="464"/>
      <c r="K6" s="499"/>
      <c r="L6" s="223"/>
      <c r="M6" s="115"/>
      <c r="N6" s="115"/>
      <c r="O6" s="224"/>
    </row>
    <row r="7" spans="1:17" ht="14.25" customHeight="1">
      <c r="A7" s="45"/>
      <c r="B7" s="4" t="s">
        <v>828</v>
      </c>
      <c r="C7" s="205" t="s">
        <v>987</v>
      </c>
      <c r="D7" s="29">
        <v>199</v>
      </c>
      <c r="E7" s="6" t="s">
        <v>83</v>
      </c>
      <c r="F7" s="466">
        <f>ROUND((I6+J6+I7+J7)/2,-1)</f>
        <v>730</v>
      </c>
      <c r="G7" s="467">
        <f t="shared" si="1"/>
        <v>145270</v>
      </c>
      <c r="H7" s="456" t="s">
        <v>399</v>
      </c>
      <c r="I7" s="468">
        <v>780</v>
      </c>
      <c r="J7" s="469"/>
      <c r="K7" s="475"/>
      <c r="L7" s="223"/>
      <c r="M7" s="115"/>
      <c r="N7" s="115"/>
      <c r="O7" s="224"/>
    </row>
    <row r="8" spans="1:17" ht="14.25" customHeight="1">
      <c r="A8" s="191"/>
      <c r="B8" s="183" t="s">
        <v>817</v>
      </c>
      <c r="C8" s="203"/>
      <c r="D8" s="30"/>
      <c r="E8" s="3"/>
      <c r="F8" s="460"/>
      <c r="G8" s="461">
        <f t="shared" si="1"/>
        <v>0</v>
      </c>
      <c r="H8" s="478" t="s">
        <v>449</v>
      </c>
      <c r="I8" s="463">
        <v>670</v>
      </c>
      <c r="J8" s="464"/>
      <c r="K8" s="499"/>
      <c r="L8" s="223"/>
      <c r="M8" s="115"/>
      <c r="N8" s="115"/>
      <c r="O8" s="224"/>
    </row>
    <row r="9" spans="1:17" ht="14.25" customHeight="1">
      <c r="A9" s="45"/>
      <c r="B9" s="4" t="s">
        <v>828</v>
      </c>
      <c r="C9" s="205" t="s">
        <v>988</v>
      </c>
      <c r="D9" s="29">
        <v>171</v>
      </c>
      <c r="E9" s="6" t="s">
        <v>83</v>
      </c>
      <c r="F9" s="466">
        <f>ROUND((I8+J8+I9+J9)/2,-1)</f>
        <v>730</v>
      </c>
      <c r="G9" s="467">
        <f t="shared" si="1"/>
        <v>124830</v>
      </c>
      <c r="H9" s="456" t="s">
        <v>399</v>
      </c>
      <c r="I9" s="468">
        <v>780</v>
      </c>
      <c r="J9" s="469"/>
      <c r="K9" s="475"/>
      <c r="L9" s="223"/>
      <c r="M9" s="115"/>
      <c r="N9" s="115"/>
      <c r="O9" s="224"/>
    </row>
    <row r="10" spans="1:17" ht="14.25" customHeight="1">
      <c r="A10" s="191"/>
      <c r="B10" s="183" t="s">
        <v>817</v>
      </c>
      <c r="C10" s="192"/>
      <c r="D10" s="30"/>
      <c r="E10" s="3"/>
      <c r="F10" s="460"/>
      <c r="G10" s="461">
        <f t="shared" si="1"/>
        <v>0</v>
      </c>
      <c r="H10" s="478"/>
      <c r="I10" s="463"/>
      <c r="J10" s="464"/>
      <c r="K10" s="499"/>
      <c r="N10" s="115"/>
      <c r="O10" s="224"/>
    </row>
    <row r="11" spans="1:17" ht="14.25" customHeight="1">
      <c r="A11" s="45"/>
      <c r="B11" s="4" t="s">
        <v>818</v>
      </c>
      <c r="C11" s="46" t="s">
        <v>819</v>
      </c>
      <c r="D11" s="29">
        <v>171</v>
      </c>
      <c r="E11" s="6" t="s">
        <v>83</v>
      </c>
      <c r="F11" s="466">
        <f>ROUND((I10+I11)/1,-1)</f>
        <v>4490</v>
      </c>
      <c r="G11" s="467">
        <f t="shared" si="1"/>
        <v>767790</v>
      </c>
      <c r="H11" s="456" t="s">
        <v>418</v>
      </c>
      <c r="I11" s="468">
        <v>4490</v>
      </c>
      <c r="J11" s="556" t="s">
        <v>829</v>
      </c>
      <c r="K11" s="475"/>
      <c r="L11" s="90"/>
      <c r="N11" s="115"/>
      <c r="O11" s="224"/>
    </row>
    <row r="12" spans="1:17" ht="14.25" customHeight="1">
      <c r="A12" s="191"/>
      <c r="B12" s="183" t="s">
        <v>283</v>
      </c>
      <c r="C12" s="59"/>
      <c r="D12" s="63"/>
      <c r="E12" s="3"/>
      <c r="F12" s="460"/>
      <c r="G12" s="461">
        <f t="shared" si="1"/>
        <v>0</v>
      </c>
      <c r="H12" s="478" t="s">
        <v>449</v>
      </c>
      <c r="I12" s="463">
        <v>2840</v>
      </c>
      <c r="J12" s="490"/>
      <c r="K12" s="491"/>
      <c r="N12" s="115"/>
      <c r="O12" s="224"/>
    </row>
    <row r="13" spans="1:17" ht="14.25" customHeight="1">
      <c r="A13" s="45"/>
      <c r="B13" s="292" t="s">
        <v>820</v>
      </c>
      <c r="C13" s="57" t="s">
        <v>821</v>
      </c>
      <c r="D13" s="64">
        <v>6.8</v>
      </c>
      <c r="E13" s="6" t="s">
        <v>83</v>
      </c>
      <c r="F13" s="466">
        <f>ROUND((I12+J12+I13+J13)/2,-1)</f>
        <v>2980</v>
      </c>
      <c r="G13" s="467">
        <f t="shared" si="1"/>
        <v>20264</v>
      </c>
      <c r="H13" s="456" t="s">
        <v>399</v>
      </c>
      <c r="I13" s="468">
        <v>3120</v>
      </c>
      <c r="J13" s="469"/>
      <c r="K13" s="470"/>
      <c r="N13" s="115"/>
      <c r="O13" s="224"/>
    </row>
    <row r="14" spans="1:17" ht="14.25" customHeight="1">
      <c r="A14" s="191"/>
      <c r="B14" s="183" t="s">
        <v>859</v>
      </c>
      <c r="C14" s="203"/>
      <c r="D14" s="30"/>
      <c r="E14" s="3"/>
      <c r="F14" s="460"/>
      <c r="G14" s="461">
        <f t="shared" ref="G14:G15" si="2">SUM(D14*F14)</f>
        <v>0</v>
      </c>
      <c r="H14" s="478" t="s">
        <v>449</v>
      </c>
      <c r="I14" s="463">
        <v>670</v>
      </c>
      <c r="J14" s="464"/>
      <c r="K14" s="499"/>
      <c r="M14" s="115"/>
      <c r="N14" s="115"/>
      <c r="O14" s="224"/>
    </row>
    <row r="15" spans="1:17" ht="14.25" customHeight="1">
      <c r="A15" s="45"/>
      <c r="B15" s="4" t="s">
        <v>828</v>
      </c>
      <c r="C15" s="205" t="s">
        <v>989</v>
      </c>
      <c r="D15" s="29">
        <v>22.8</v>
      </c>
      <c r="E15" s="6" t="s">
        <v>83</v>
      </c>
      <c r="F15" s="466">
        <f>ROUND((I14+J14+I15+J15)/2,-1)</f>
        <v>730</v>
      </c>
      <c r="G15" s="467">
        <f t="shared" si="2"/>
        <v>16644</v>
      </c>
      <c r="H15" s="456" t="s">
        <v>399</v>
      </c>
      <c r="I15" s="468">
        <v>780</v>
      </c>
      <c r="J15" s="469"/>
      <c r="K15" s="475"/>
      <c r="L15" s="90"/>
      <c r="M15" s="115"/>
      <c r="N15" s="115"/>
      <c r="O15" s="224"/>
    </row>
    <row r="16" spans="1:17" ht="14.25" customHeight="1">
      <c r="A16" s="59"/>
      <c r="B16" s="183" t="s">
        <v>822</v>
      </c>
      <c r="C16" s="2"/>
      <c r="D16" s="30"/>
      <c r="E16" s="3"/>
      <c r="F16" s="460"/>
      <c r="G16" s="461">
        <f t="shared" ref="G16:G17" si="3">SUM(D16*F16)</f>
        <v>0</v>
      </c>
      <c r="H16" s="478" t="s">
        <v>1344</v>
      </c>
      <c r="I16" s="463">
        <v>10900</v>
      </c>
      <c r="J16" s="495"/>
      <c r="K16" s="531"/>
      <c r="L16" s="90"/>
      <c r="M16" s="276">
        <v>9870</v>
      </c>
      <c r="N16" s="115"/>
      <c r="O16" s="224"/>
    </row>
    <row r="17" spans="1:15" ht="14.25" customHeight="1">
      <c r="A17" s="57"/>
      <c r="B17" s="4" t="s">
        <v>1222</v>
      </c>
      <c r="C17" s="5"/>
      <c r="D17" s="29">
        <v>6.8</v>
      </c>
      <c r="E17" s="6" t="s">
        <v>83</v>
      </c>
      <c r="F17" s="466">
        <f>ROUND((I16+J16+I17+J17)/2,-1)</f>
        <v>11000</v>
      </c>
      <c r="G17" s="467">
        <f t="shared" si="3"/>
        <v>74800</v>
      </c>
      <c r="H17" s="456" t="s">
        <v>421</v>
      </c>
      <c r="I17" s="468">
        <v>11100</v>
      </c>
      <c r="J17" s="532"/>
      <c r="K17" s="533"/>
      <c r="L17" s="90"/>
      <c r="M17" s="118">
        <v>9390</v>
      </c>
      <c r="N17" s="115"/>
      <c r="O17" s="224"/>
    </row>
    <row r="18" spans="1:15" ht="14.25" customHeight="1">
      <c r="A18" s="59"/>
      <c r="B18" s="394"/>
      <c r="C18" s="59" t="s">
        <v>824</v>
      </c>
      <c r="D18" s="341"/>
      <c r="E18" s="42"/>
      <c r="F18" s="517"/>
      <c r="G18" s="518">
        <f t="shared" ref="G18:G19" si="4">SUM(D18*F18)</f>
        <v>0</v>
      </c>
      <c r="H18" s="462" t="s">
        <v>668</v>
      </c>
      <c r="I18" s="463"/>
      <c r="J18" s="464"/>
      <c r="K18" s="519"/>
      <c r="L18" s="21"/>
      <c r="M18" s="115"/>
      <c r="N18" s="115"/>
      <c r="O18" s="224"/>
    </row>
    <row r="19" spans="1:15" ht="14.25" customHeight="1">
      <c r="A19" s="12"/>
      <c r="B19" s="292" t="s">
        <v>823</v>
      </c>
      <c r="C19" s="57" t="s">
        <v>825</v>
      </c>
      <c r="D19" s="342">
        <v>1</v>
      </c>
      <c r="E19" s="65" t="s">
        <v>81</v>
      </c>
      <c r="F19" s="398">
        <f>ROUND(I19*K19,-2)</f>
        <v>44100</v>
      </c>
      <c r="G19" s="520">
        <f t="shared" si="4"/>
        <v>44100</v>
      </c>
      <c r="H19" s="456"/>
      <c r="I19" s="468">
        <v>55125</v>
      </c>
      <c r="J19" s="521" t="s">
        <v>2</v>
      </c>
      <c r="K19" s="522">
        <v>0.8</v>
      </c>
      <c r="L19" s="21"/>
      <c r="M19" s="115"/>
      <c r="N19" s="115"/>
      <c r="O19" s="224"/>
    </row>
    <row r="20" spans="1:15" ht="14.25" customHeight="1">
      <c r="A20" s="412"/>
      <c r="B20" s="408"/>
      <c r="C20" s="335"/>
      <c r="D20" s="368"/>
      <c r="E20" s="156"/>
      <c r="F20" s="504"/>
      <c r="G20" s="498"/>
      <c r="H20" s="539" t="s">
        <v>1133</v>
      </c>
      <c r="I20" s="540"/>
      <c r="J20" s="559"/>
      <c r="K20" s="542"/>
      <c r="L20" s="21"/>
      <c r="M20" s="115"/>
      <c r="N20" s="115"/>
      <c r="O20" s="224"/>
    </row>
    <row r="21" spans="1:15" ht="14.25" customHeight="1">
      <c r="A21" s="412"/>
      <c r="B21" s="408"/>
      <c r="C21" s="335"/>
      <c r="D21" s="368"/>
      <c r="E21" s="156"/>
      <c r="F21" s="165"/>
      <c r="G21" s="445"/>
      <c r="H21" s="456" t="s">
        <v>1087</v>
      </c>
      <c r="I21" s="487"/>
      <c r="J21" s="543"/>
      <c r="K21" s="533"/>
      <c r="L21" s="21"/>
      <c r="M21" s="115"/>
      <c r="N21" s="115"/>
      <c r="O21" s="224"/>
    </row>
    <row r="22" spans="1:15" ht="14.25" customHeight="1">
      <c r="A22" s="191"/>
      <c r="B22" s="394"/>
      <c r="C22" s="59" t="s">
        <v>824</v>
      </c>
      <c r="D22" s="341"/>
      <c r="E22" s="42"/>
      <c r="F22" s="517"/>
      <c r="G22" s="518">
        <f t="shared" ref="G22:G23" si="5">SUM(D22*F22)</f>
        <v>0</v>
      </c>
      <c r="H22" s="462" t="s">
        <v>668</v>
      </c>
      <c r="I22" s="463"/>
      <c r="J22" s="464"/>
      <c r="K22" s="519"/>
      <c r="N22" s="115"/>
      <c r="O22" s="224"/>
    </row>
    <row r="23" spans="1:15" ht="14.25" customHeight="1">
      <c r="A23" s="45"/>
      <c r="B23" s="292" t="s">
        <v>823</v>
      </c>
      <c r="C23" s="57" t="s">
        <v>826</v>
      </c>
      <c r="D23" s="342">
        <v>6.6</v>
      </c>
      <c r="E23" s="65" t="s">
        <v>81</v>
      </c>
      <c r="F23" s="398">
        <f t="shared" ref="F23" si="6">ROUND(I23*K23,-2)</f>
        <v>82300</v>
      </c>
      <c r="G23" s="520">
        <f t="shared" si="5"/>
        <v>543180</v>
      </c>
      <c r="H23" s="456"/>
      <c r="I23" s="468">
        <v>102830</v>
      </c>
      <c r="J23" s="521" t="s">
        <v>2</v>
      </c>
      <c r="K23" s="522">
        <v>0.8</v>
      </c>
      <c r="N23" s="115"/>
      <c r="O23" s="224"/>
    </row>
    <row r="24" spans="1:15" ht="14.25" customHeight="1">
      <c r="A24" s="191"/>
      <c r="B24" s="218"/>
      <c r="C24" s="303"/>
      <c r="D24" s="367"/>
      <c r="E24" s="423"/>
      <c r="F24" s="504"/>
      <c r="G24" s="498"/>
      <c r="H24" s="539" t="s">
        <v>1134</v>
      </c>
      <c r="I24" s="540"/>
      <c r="J24" s="559"/>
      <c r="K24" s="542"/>
      <c r="N24" s="115"/>
      <c r="O24" s="224"/>
    </row>
    <row r="25" spans="1:15" ht="14.25" customHeight="1">
      <c r="A25" s="45"/>
      <c r="B25" s="292"/>
      <c r="C25" s="415"/>
      <c r="D25" s="342"/>
      <c r="E25" s="424"/>
      <c r="F25" s="165"/>
      <c r="G25" s="445"/>
      <c r="H25" s="456" t="s">
        <v>1087</v>
      </c>
      <c r="I25" s="487"/>
      <c r="J25" s="543"/>
      <c r="K25" s="533"/>
      <c r="N25" s="115"/>
      <c r="O25" s="224"/>
    </row>
    <row r="26" spans="1:15" ht="14.25" customHeight="1">
      <c r="A26" s="99"/>
      <c r="B26" s="408"/>
      <c r="C26" s="2" t="s">
        <v>824</v>
      </c>
      <c r="D26" s="124"/>
      <c r="E26" s="3"/>
      <c r="F26" s="517"/>
      <c r="G26" s="518">
        <f t="shared" ref="G26:G27" si="7">SUM(D26*F26)</f>
        <v>0</v>
      </c>
      <c r="H26" s="462" t="s">
        <v>668</v>
      </c>
      <c r="I26" s="463"/>
      <c r="J26" s="464"/>
      <c r="K26" s="519"/>
      <c r="N26" s="115"/>
      <c r="O26" s="224"/>
    </row>
    <row r="27" spans="1:15" ht="14.25" customHeight="1">
      <c r="A27" s="45"/>
      <c r="B27" s="292" t="s">
        <v>289</v>
      </c>
      <c r="C27" s="5" t="s">
        <v>827</v>
      </c>
      <c r="D27" s="31">
        <v>7.6</v>
      </c>
      <c r="E27" s="6" t="s">
        <v>81</v>
      </c>
      <c r="F27" s="398">
        <f t="shared" ref="F27" si="8">ROUND(I27*K27,-2)</f>
        <v>24900</v>
      </c>
      <c r="G27" s="520">
        <f t="shared" si="7"/>
        <v>189240</v>
      </c>
      <c r="H27" s="456"/>
      <c r="I27" s="468">
        <v>31167</v>
      </c>
      <c r="J27" s="521" t="s">
        <v>2</v>
      </c>
      <c r="K27" s="522">
        <v>0.8</v>
      </c>
      <c r="N27" s="115"/>
      <c r="O27" s="224"/>
    </row>
    <row r="28" spans="1:15" ht="14.25" customHeight="1">
      <c r="A28" s="99"/>
      <c r="B28" s="408"/>
      <c r="C28" s="2"/>
      <c r="D28" s="124"/>
      <c r="E28" s="3"/>
      <c r="F28" s="504"/>
      <c r="G28" s="498"/>
      <c r="H28" s="539" t="s">
        <v>1135</v>
      </c>
      <c r="I28" s="540"/>
      <c r="J28" s="559"/>
      <c r="K28" s="542"/>
      <c r="N28" s="115"/>
      <c r="O28" s="224"/>
    </row>
    <row r="29" spans="1:15" ht="14.25" customHeight="1">
      <c r="A29" s="99"/>
      <c r="B29" s="408"/>
      <c r="C29" s="2"/>
      <c r="D29" s="124"/>
      <c r="E29" s="3"/>
      <c r="F29" s="165"/>
      <c r="G29" s="445"/>
      <c r="H29" s="456" t="s">
        <v>1087</v>
      </c>
      <c r="I29" s="487"/>
      <c r="J29" s="543"/>
      <c r="K29" s="533"/>
      <c r="N29" s="115"/>
      <c r="O29" s="224"/>
    </row>
    <row r="30" spans="1:15" ht="14.25" customHeight="1">
      <c r="A30" s="191"/>
      <c r="B30" s="59"/>
      <c r="C30" s="59"/>
      <c r="D30" s="63"/>
      <c r="E30" s="42"/>
      <c r="F30" s="514"/>
      <c r="G30" s="443"/>
      <c r="H30" s="515"/>
      <c r="I30" s="490"/>
      <c r="J30" s="490"/>
      <c r="K30" s="491"/>
      <c r="M30" s="253"/>
      <c r="N30" s="115"/>
      <c r="O30" s="224"/>
    </row>
    <row r="31" spans="1:15" ht="14.25" customHeight="1">
      <c r="A31" s="45"/>
      <c r="B31" s="101" t="s">
        <v>57</v>
      </c>
      <c r="C31" s="57"/>
      <c r="D31" s="64"/>
      <c r="E31" s="65"/>
      <c r="F31" s="486"/>
      <c r="G31" s="445">
        <f>SUM(G7,G9,G11,G13,G15,G17,G19,G21,G23,G25,G27,G29)</f>
        <v>1926118</v>
      </c>
      <c r="H31" s="456"/>
      <c r="I31" s="487"/>
      <c r="J31" s="469"/>
      <c r="K31" s="470"/>
      <c r="L31" s="90">
        <f>SUM(G2:G30)</f>
        <v>1926118</v>
      </c>
      <c r="M31" s="115"/>
      <c r="N31" s="115"/>
      <c r="O31" s="224"/>
    </row>
    <row r="32" spans="1:15" ht="14.25" customHeight="1">
      <c r="A32" s="191"/>
      <c r="B32" s="183"/>
      <c r="C32" s="2"/>
      <c r="D32" s="30"/>
      <c r="E32" s="3"/>
      <c r="F32" s="529"/>
      <c r="G32" s="498"/>
      <c r="H32" s="493"/>
      <c r="I32" s="530"/>
      <c r="J32" s="495"/>
      <c r="K32" s="531"/>
    </row>
    <row r="33" spans="1:11" ht="14.25" customHeight="1">
      <c r="A33" s="45"/>
      <c r="B33" s="4"/>
      <c r="C33" s="5"/>
      <c r="D33" s="29"/>
      <c r="E33" s="6"/>
      <c r="F33" s="61"/>
      <c r="G33" s="226"/>
      <c r="H33" s="50"/>
      <c r="I33" s="125"/>
      <c r="J33" s="17"/>
      <c r="K33" s="164"/>
    </row>
    <row r="34" spans="1:11" ht="14.25" customHeight="1">
      <c r="A34" s="99"/>
      <c r="B34" s="59"/>
      <c r="C34" s="59"/>
      <c r="D34" s="63"/>
      <c r="E34" s="42"/>
      <c r="F34" s="60"/>
      <c r="G34" s="231"/>
      <c r="H34" s="58"/>
      <c r="I34" s="359"/>
      <c r="J34" s="23"/>
      <c r="K34" s="33"/>
    </row>
    <row r="35" spans="1:11" ht="14.25" customHeight="1">
      <c r="A35" s="12"/>
      <c r="B35" s="4"/>
      <c r="C35" s="46"/>
      <c r="D35" s="47"/>
      <c r="E35" s="45"/>
      <c r="F35" s="61"/>
      <c r="G35" s="226"/>
      <c r="H35" s="67"/>
      <c r="I35" s="125"/>
      <c r="J35" s="24"/>
      <c r="K35" s="98"/>
    </row>
  </sheetData>
  <mergeCells count="4">
    <mergeCell ref="P2:P3"/>
    <mergeCell ref="H1:K1"/>
    <mergeCell ref="N2:N3"/>
    <mergeCell ref="O2:O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33</vt:i4>
      </vt:variant>
    </vt:vector>
  </HeadingPairs>
  <TitlesOfParts>
    <vt:vector size="50" baseType="lpstr">
      <vt:lpstr>表</vt:lpstr>
      <vt:lpstr>鑑</vt:lpstr>
      <vt:lpstr>Ⅰ</vt:lpstr>
      <vt:lpstr>Ⅰ1</vt:lpstr>
      <vt:lpstr>Ⅰ2</vt:lpstr>
      <vt:lpstr>Ⅰ3</vt:lpstr>
      <vt:lpstr>Ⅰ4</vt:lpstr>
      <vt:lpstr>Ⅰ5</vt:lpstr>
      <vt:lpstr>Ⅰ6</vt:lpstr>
      <vt:lpstr>Ⅰ7</vt:lpstr>
      <vt:lpstr>Ⅰ8</vt:lpstr>
      <vt:lpstr>Ⅰ9</vt:lpstr>
      <vt:lpstr>Ⅰ10</vt:lpstr>
      <vt:lpstr>Ⅰ11</vt:lpstr>
      <vt:lpstr>共通費</vt:lpstr>
      <vt:lpstr>別紙明細</vt:lpstr>
      <vt:lpstr>代価表</vt:lpstr>
      <vt:lpstr>Ⅰ!Print_Area</vt:lpstr>
      <vt:lpstr>Ⅰ1!Print_Area</vt:lpstr>
      <vt:lpstr>Ⅰ10!Print_Area</vt:lpstr>
      <vt:lpstr>Ⅰ11!Print_Area</vt:lpstr>
      <vt:lpstr>Ⅰ2!Print_Area</vt:lpstr>
      <vt:lpstr>Ⅰ3!Print_Area</vt:lpstr>
      <vt:lpstr>Ⅰ4!Print_Area</vt:lpstr>
      <vt:lpstr>Ⅰ5!Print_Area</vt:lpstr>
      <vt:lpstr>Ⅰ6!Print_Area</vt:lpstr>
      <vt:lpstr>Ⅰ7!Print_Area</vt:lpstr>
      <vt:lpstr>Ⅰ8!Print_Area</vt:lpstr>
      <vt:lpstr>Ⅰ9!Print_Area</vt:lpstr>
      <vt:lpstr>鑑!Print_Area</vt:lpstr>
      <vt:lpstr>共通費!Print_Area</vt:lpstr>
      <vt:lpstr>代価表!Print_Area</vt:lpstr>
      <vt:lpstr>表!Print_Area</vt:lpstr>
      <vt:lpstr>別紙明細!Print_Area</vt:lpstr>
      <vt:lpstr>Ⅰ!Print_Titles</vt:lpstr>
      <vt:lpstr>Ⅰ1!Print_Titles</vt:lpstr>
      <vt:lpstr>Ⅰ10!Print_Titles</vt:lpstr>
      <vt:lpstr>Ⅰ11!Print_Titles</vt:lpstr>
      <vt:lpstr>Ⅰ2!Print_Titles</vt:lpstr>
      <vt:lpstr>Ⅰ3!Print_Titles</vt:lpstr>
      <vt:lpstr>Ⅰ4!Print_Titles</vt:lpstr>
      <vt:lpstr>Ⅰ5!Print_Titles</vt:lpstr>
      <vt:lpstr>Ⅰ6!Print_Titles</vt:lpstr>
      <vt:lpstr>Ⅰ7!Print_Titles</vt:lpstr>
      <vt:lpstr>Ⅰ8!Print_Titles</vt:lpstr>
      <vt:lpstr>Ⅰ9!Print_Titles</vt:lpstr>
      <vt:lpstr>鑑!Print_Titles</vt:lpstr>
      <vt:lpstr>共通費!Print_Titles</vt:lpstr>
      <vt:lpstr>代価表!Print_Titles</vt:lpstr>
      <vt:lpstr>別紙明細!Print_Titles</vt:lpstr>
    </vt:vector>
  </TitlesOfParts>
  <Company>ふかさわ企画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DOSV</dc:creator>
  <cp:lastModifiedBy>user</cp:lastModifiedBy>
  <cp:lastPrinted>2026-07-06T02:46:13Z</cp:lastPrinted>
  <dcterms:created xsi:type="dcterms:W3CDTF">1999-03-02T06:39:38Z</dcterms:created>
  <dcterms:modified xsi:type="dcterms:W3CDTF">2026-07-10T04:47:34Z</dcterms:modified>
</cp:coreProperties>
</file>